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čerpání" sheetId="1" r:id="rId1"/>
    <sheet name="SR1" sheetId="2" r:id="rId2"/>
    <sheet name="List1" sheetId="3" r:id="rId3"/>
  </sheets>
  <definedNames>
    <definedName name="_xlnm.Print_Area" localSheetId="0">'čerpání'!$B$1:$L$244</definedName>
    <definedName name="Excel_BuiltIn_Print_Area_1">'čerpání'!$B$1:$L$273</definedName>
    <definedName name="Excel_BuiltIn_Print_Area_1_1">'čerpání'!$B$1:$K$300</definedName>
    <definedName name="Excel_BuiltIn_Print_Area_1_1_1">'čerpání'!$B$1:$K$250</definedName>
    <definedName name="Excel_BuiltIn_Print_Area" localSheetId="0">'čerpání'!$B$1:$L$244</definedName>
    <definedName name="Z_8D2DF702_4E95_4B17_A1C7_73B88F009F3E__wvu_PrintArea" localSheetId="0">'čerpání'!$B$1:$L$244</definedName>
  </definedNames>
  <calcPr fullCalcOnLoad="1"/>
</workbook>
</file>

<file path=xl/sharedStrings.xml><?xml version="1.0" encoding="utf-8"?>
<sst xmlns="http://schemas.openxmlformats.org/spreadsheetml/2006/main" count="378" uniqueCount="158">
  <si>
    <t>13</t>
  </si>
  <si>
    <t>Základní škola a Mateřská škola, Radvanice</t>
  </si>
  <si>
    <t>Přehled hospodaření v roce 2022</t>
  </si>
  <si>
    <t>2022.12</t>
  </si>
  <si>
    <t>Rozpočet</t>
  </si>
  <si>
    <t>Čerpání</t>
  </si>
  <si>
    <t>SU.AU</t>
  </si>
  <si>
    <t>Text</t>
  </si>
  <si>
    <t>HČ</t>
  </si>
  <si>
    <t>DČ</t>
  </si>
  <si>
    <t>Celkem</t>
  </si>
  <si>
    <t>%</t>
  </si>
  <si>
    <t>Zbývá</t>
  </si>
  <si>
    <t xml:space="preserve">Hlavní a doplňková činnost - provozní rozpočet </t>
  </si>
  <si>
    <t>Stravné /žáci</t>
  </si>
  <si>
    <t>Stravné /zaměstnanci</t>
  </si>
  <si>
    <t>Stravné /cizí strávníci</t>
  </si>
  <si>
    <t>Poplatky za družinu</t>
  </si>
  <si>
    <t>Poplatky za mateřskou školu</t>
  </si>
  <si>
    <t>Reklama</t>
  </si>
  <si>
    <t>Ostatní</t>
  </si>
  <si>
    <t>Poplatky za kroužky</t>
  </si>
  <si>
    <t>Výnosy z prodeje služeb</t>
  </si>
  <si>
    <t>Výnosy z pronájmu /nebyt. pr. - sml</t>
  </si>
  <si>
    <t>*</t>
  </si>
  <si>
    <t>Výnosy z pronájmu /nebyt. pr. - příl</t>
  </si>
  <si>
    <t>Výnosy z pronájmu /TV - smlouvy</t>
  </si>
  <si>
    <t>Výnosy z pronájmu /TV - příležitostný pronájem</t>
  </si>
  <si>
    <t>Výnosy z pronájmu /ostatní</t>
  </si>
  <si>
    <t>Výnosy z pronájmu</t>
  </si>
  <si>
    <t>Tržby za prodané zboží</t>
  </si>
  <si>
    <t>Výnosy z prodeje materiálu</t>
  </si>
  <si>
    <t>Výnosy z prodeje DHM</t>
  </si>
  <si>
    <t>Věcné dary</t>
  </si>
  <si>
    <t>Čerpání fondů /FO</t>
  </si>
  <si>
    <t>Čerpání fondů /dary</t>
  </si>
  <si>
    <t>Čerpání fondů /dary žáci UK</t>
  </si>
  <si>
    <t>Čerpání fondů /RF</t>
  </si>
  <si>
    <t>Čerpání fondů /FRIM</t>
  </si>
  <si>
    <t>Čerpání fondů</t>
  </si>
  <si>
    <t>Ostatní výnosy</t>
  </si>
  <si>
    <t>Bezplatně předané respirátory</t>
  </si>
  <si>
    <t>Zaokrouhlovací rozdíly</t>
  </si>
  <si>
    <t>Příspěvek na činnost</t>
  </si>
  <si>
    <t>Příspěvek na činnost - Ukrajina</t>
  </si>
  <si>
    <t>Zúčtování odpisů 403</t>
  </si>
  <si>
    <t>Příjmy celkem</t>
  </si>
  <si>
    <t>Potraviny</t>
  </si>
  <si>
    <t>Učební pomůcky</t>
  </si>
  <si>
    <t>Pomůcky pro kroužky</t>
  </si>
  <si>
    <t>Pomůcky pro družinu</t>
  </si>
  <si>
    <t>Bezplatně předané roušky a testy pro žáky</t>
  </si>
  <si>
    <t>Kancelářské potřeby</t>
  </si>
  <si>
    <t>Knihy, noviny, časopisy</t>
  </si>
  <si>
    <t>Úklidové prostředky</t>
  </si>
  <si>
    <t>Potřeby do kuchyně</t>
  </si>
  <si>
    <t>Benzin, PHM</t>
  </si>
  <si>
    <t>Materiál na opravy</t>
  </si>
  <si>
    <t>Všeobecný materiál</t>
  </si>
  <si>
    <t>DHM &lt; 3000</t>
  </si>
  <si>
    <t>Materiál celkem</t>
  </si>
  <si>
    <t>Vodné, stočné</t>
  </si>
  <si>
    <t>Pára - topení</t>
  </si>
  <si>
    <t>Plyn</t>
  </si>
  <si>
    <t>Elektřina</t>
  </si>
  <si>
    <t>Pevná paliva</t>
  </si>
  <si>
    <t>Energie celkem</t>
  </si>
  <si>
    <t>Prodané zboží</t>
  </si>
  <si>
    <t>Opravy a udržování</t>
  </si>
  <si>
    <t>Náhrady cestovného</t>
  </si>
  <si>
    <t>Poplatky KB</t>
  </si>
  <si>
    <t>Výkony spojů /telefon</t>
  </si>
  <si>
    <t>Poštovné</t>
  </si>
  <si>
    <t>Poplatky za internet</t>
  </si>
  <si>
    <t>Leasing</t>
  </si>
  <si>
    <t>Příležitostný pronájem</t>
  </si>
  <si>
    <t>Kopírka</t>
  </si>
  <si>
    <t>Přepravné</t>
  </si>
  <si>
    <t>Odpady, úklidové služby</t>
  </si>
  <si>
    <t>Poradenské a ek. služby</t>
  </si>
  <si>
    <t>Lyžařský výcvik, plavecký výcvik</t>
  </si>
  <si>
    <t xml:space="preserve">Ostatní služby </t>
  </si>
  <si>
    <t>Služby zpracování dat</t>
  </si>
  <si>
    <t>Nákup programového vybavení</t>
  </si>
  <si>
    <t>Náklady na údržbu počítačové sítě</t>
  </si>
  <si>
    <t>Služby celkem</t>
  </si>
  <si>
    <t>Mzdové náklady</t>
  </si>
  <si>
    <t>OPPP/USC</t>
  </si>
  <si>
    <t>Náhrady za nemoc</t>
  </si>
  <si>
    <t>Mzdové náklady celkem</t>
  </si>
  <si>
    <t>Zdravotní pojištění</t>
  </si>
  <si>
    <t>Sociální pojištění</t>
  </si>
  <si>
    <t>Zákonné sociální pojištění celkem</t>
  </si>
  <si>
    <t>Zákonné pojištění</t>
  </si>
  <si>
    <t>Zákonné pojištění celkem</t>
  </si>
  <si>
    <t>Příděl do FKSP</t>
  </si>
  <si>
    <t>Školení zaměstnanců</t>
  </si>
  <si>
    <t>Zákonné sociální náklady celkem</t>
  </si>
  <si>
    <t>Náklady na závodní stravování</t>
  </si>
  <si>
    <t>Jiné sociální náklady celkem</t>
  </si>
  <si>
    <t>Pokuty z prodlení</t>
  </si>
  <si>
    <t>Kursové ztráty</t>
  </si>
  <si>
    <t>Neuplatněná DPH</t>
  </si>
  <si>
    <t>Ostatní náklady</t>
  </si>
  <si>
    <t>Ostatní náklady celkem</t>
  </si>
  <si>
    <t>Odpisy HIM,NIM</t>
  </si>
  <si>
    <t>Odpisy investičního majetku celkem celkem</t>
  </si>
  <si>
    <t>DHM &gt; 3000</t>
  </si>
  <si>
    <t>Náklady na drobný hmotný majetek celkem</t>
  </si>
  <si>
    <t>Pojištění</t>
  </si>
  <si>
    <t>Daň z přijmu</t>
  </si>
  <si>
    <t>Finanční náklady celkem</t>
  </si>
  <si>
    <t>Náklady celkem</t>
  </si>
  <si>
    <t>Finanční plán</t>
  </si>
  <si>
    <t>Přímé náklady na vzdělávání (UZ 33353) k 5.12.2022</t>
  </si>
  <si>
    <t>Učebnice</t>
  </si>
  <si>
    <t>Cestovní náhrady</t>
  </si>
  <si>
    <t>518xx</t>
  </si>
  <si>
    <t>Ostatní služby /licence</t>
  </si>
  <si>
    <r>
      <rPr>
        <b/>
        <sz val="11"/>
        <color indexed="56"/>
        <rFont val="Arial"/>
        <family val="2"/>
      </rPr>
      <t>Rozvojový program MŠMT - Výuka ČJ pro cizince ZŠ a MŠ   (UZ 33353)</t>
    </r>
    <r>
      <rPr>
        <b/>
        <sz val="11"/>
        <color indexed="60"/>
        <rFont val="Arial"/>
        <family val="2"/>
      </rPr>
      <t xml:space="preserve"> ORG 7</t>
    </r>
  </si>
  <si>
    <t>SR celkem</t>
  </si>
  <si>
    <t>OON</t>
  </si>
  <si>
    <t>náklady</t>
  </si>
  <si>
    <t>výnosy</t>
  </si>
  <si>
    <t>HV</t>
  </si>
  <si>
    <t>Nástroje pro oživení a odolnost - doučování  ( UZ 33086 ) 1-8/22</t>
  </si>
  <si>
    <t>Nástroje pro oživení a odolnost - doučování  ( UZ 33086 ) ORG 33086   9-12/22</t>
  </si>
  <si>
    <t xml:space="preserve">Rozvojový program MŠMT - MŠ - učební pomůcky ( UZ 33087) </t>
  </si>
  <si>
    <t>DDHM</t>
  </si>
  <si>
    <t xml:space="preserve">Rozvojový program MŠMT - ZŠ - učební pomůcky ( UZ 33087) </t>
  </si>
  <si>
    <t>DoFa 313/22</t>
  </si>
  <si>
    <t>Šablony III. - "Zvýšení a zlepšení kvality výuky na Zš a Mš Radvanice - CZ.02.3.X/0.0/0.0/20_080/0017062  UZ 33063  do 30.9.2022</t>
  </si>
  <si>
    <t>623.576,- Kč</t>
  </si>
  <si>
    <t>Ostatní materiál</t>
  </si>
  <si>
    <t>zůstatek  0Kč</t>
  </si>
  <si>
    <t>Cestovné</t>
  </si>
  <si>
    <t>Ostaní služby</t>
  </si>
  <si>
    <t>Semináře</t>
  </si>
  <si>
    <t xml:space="preserve">Rozvojový program MŠMT - Prevence digitální propasti ( UZ 33088) </t>
  </si>
  <si>
    <t>Materiál</t>
  </si>
  <si>
    <t>OP JAK P2, Šablony I. "Zlepšení kvality výuky v ZŠ a MŠ Radvanice" - CZ.02.02.XX/00/22_002/0000353 (UZ33092)</t>
  </si>
  <si>
    <t>od 1.9.2022 - 31.8.2024</t>
  </si>
  <si>
    <t>925.879,60Kč</t>
  </si>
  <si>
    <t xml:space="preserve">zůstatek </t>
  </si>
  <si>
    <t>Hospodaření celkem</t>
  </si>
  <si>
    <t>Doplňkové informace</t>
  </si>
  <si>
    <t>Dotace na investice</t>
  </si>
  <si>
    <t>Odvod z nájemného</t>
  </si>
  <si>
    <t>Odvod z odpisů</t>
  </si>
  <si>
    <t>Stav finančních fondů</t>
  </si>
  <si>
    <t>Fond odměn</t>
  </si>
  <si>
    <t>Fond kulturních a sociálních potřeb (FKSP)</t>
  </si>
  <si>
    <t>Rezervní fond /z HV</t>
  </si>
  <si>
    <t>Rezervní fond /nedočerpaná dotace EU</t>
  </si>
  <si>
    <t>Rezervní fond /nedočerpaná dotace Potravinová pomoc</t>
  </si>
  <si>
    <t>Rezervní fond /z darů</t>
  </si>
  <si>
    <t>Fond rozvoje investičního majetku (FRIM)</t>
  </si>
  <si>
    <t>OPPP/USC výuka ČJ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</si>
</sst>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#,##0.00"/>
    <numFmt numFmtId="168" formatCode="dd/mm/yyyy"/>
  </numFmts>
  <fonts count="47">
    <font>
      <sz val="10"/>
      <name val="Arial"/>
      <family val="2"/>
    </font>
    <font>
      <sz val="10"/>
      <name val="Verdana"/>
      <family val="2"/>
    </font>
    <font>
      <b/>
      <sz val="20"/>
      <color indexed="10"/>
      <name val="Verdana"/>
      <family val="2"/>
    </font>
    <font>
      <b/>
      <sz val="24"/>
      <name val="Verdana"/>
      <family val="2"/>
    </font>
    <font>
      <b/>
      <sz val="14"/>
      <color indexed="8"/>
      <name val="Verdana"/>
      <family val="2"/>
    </font>
    <font>
      <sz val="10"/>
      <color indexed="8"/>
      <name val="Verdana"/>
      <family val="2"/>
    </font>
    <font>
      <b/>
      <sz val="22"/>
      <color indexed="8"/>
      <name val="Verdana"/>
      <family val="2"/>
    </font>
    <font>
      <b/>
      <sz val="18"/>
      <color indexed="8"/>
      <name val="Verdana"/>
      <family val="2"/>
    </font>
    <font>
      <b/>
      <sz val="20"/>
      <color indexed="8"/>
      <name val="Verdana"/>
      <family val="2"/>
    </font>
    <font>
      <b/>
      <sz val="16"/>
      <color indexed="8"/>
      <name val="Verdana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color indexed="56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6"/>
      <name val="Arial"/>
      <family val="2"/>
    </font>
    <font>
      <sz val="12"/>
      <color indexed="16"/>
      <name val="Arial"/>
      <family val="2"/>
    </font>
    <font>
      <sz val="12"/>
      <color indexed="23"/>
      <name val="Arial"/>
      <family val="2"/>
    </font>
    <font>
      <b/>
      <sz val="12"/>
      <color indexed="23"/>
      <name val="Arial"/>
      <family val="2"/>
    </font>
    <font>
      <sz val="12"/>
      <color indexed="55"/>
      <name val="Arial"/>
      <family val="2"/>
    </font>
    <font>
      <b/>
      <sz val="12"/>
      <color indexed="60"/>
      <name val="Arial"/>
      <family val="2"/>
    </font>
    <font>
      <b/>
      <sz val="12"/>
      <color indexed="13"/>
      <name val="Arial"/>
      <family val="2"/>
    </font>
    <font>
      <b/>
      <i/>
      <sz val="10"/>
      <color indexed="9"/>
      <name val="Arial"/>
      <family val="2"/>
    </font>
    <font>
      <sz val="12"/>
      <color indexed="22"/>
      <name val="Arial"/>
      <family val="2"/>
    </font>
    <font>
      <b/>
      <sz val="12"/>
      <color indexed="22"/>
      <name val="Arial"/>
      <family val="2"/>
    </font>
    <font>
      <sz val="12"/>
      <color indexed="10"/>
      <name val="Arial"/>
      <family val="2"/>
    </font>
    <font>
      <b/>
      <i/>
      <sz val="10"/>
      <color indexed="13"/>
      <name val="Arial"/>
      <family val="2"/>
    </font>
    <font>
      <i/>
      <sz val="10"/>
      <name val="Arial"/>
      <family val="2"/>
    </font>
    <font>
      <b/>
      <sz val="12"/>
      <color indexed="1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0"/>
      <name val="Arial"/>
      <family val="2"/>
    </font>
    <font>
      <sz val="12"/>
      <color indexed="13"/>
      <name val="Arial"/>
      <family val="2"/>
    </font>
    <font>
      <b/>
      <sz val="11"/>
      <color indexed="60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2"/>
      <color indexed="9"/>
      <name val="Arial"/>
      <family val="2"/>
    </font>
    <font>
      <b/>
      <sz val="12"/>
      <color indexed="57"/>
      <name val="Arial"/>
      <family val="2"/>
    </font>
    <font>
      <sz val="9"/>
      <color indexed="13"/>
      <name val="Arial"/>
      <family val="2"/>
    </font>
    <font>
      <b/>
      <sz val="11"/>
      <color indexed="10"/>
      <name val="Arial"/>
      <family val="2"/>
    </font>
    <font>
      <sz val="12"/>
      <color indexed="18"/>
      <name val="Arial"/>
      <family val="2"/>
    </font>
    <font>
      <b/>
      <sz val="12"/>
      <color indexed="43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0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vertical="center"/>
    </xf>
    <xf numFmtId="164" fontId="5" fillId="2" borderId="3" xfId="0" applyFont="1" applyFill="1" applyBorder="1" applyAlignment="1">
      <alignment/>
    </xf>
    <xf numFmtId="164" fontId="5" fillId="2" borderId="4" xfId="0" applyFont="1" applyFill="1" applyBorder="1" applyAlignment="1">
      <alignment horizontal="center" vertical="center"/>
    </xf>
    <xf numFmtId="164" fontId="4" fillId="2" borderId="0" xfId="0" applyFont="1" applyFill="1" applyBorder="1" applyAlignment="1">
      <alignment/>
    </xf>
    <xf numFmtId="164" fontId="5" fillId="2" borderId="0" xfId="0" applyFont="1" applyFill="1" applyBorder="1" applyAlignment="1">
      <alignment/>
    </xf>
    <xf numFmtId="164" fontId="5" fillId="2" borderId="0" xfId="0" applyFont="1" applyFill="1" applyBorder="1" applyAlignment="1">
      <alignment horizontal="right"/>
    </xf>
    <xf numFmtId="164" fontId="6" fillId="2" borderId="0" xfId="0" applyFont="1" applyFill="1" applyAlignment="1">
      <alignment horizontal="left"/>
    </xf>
    <xf numFmtId="164" fontId="7" fillId="2" borderId="0" xfId="0" applyFont="1" applyFill="1" applyAlignment="1">
      <alignment/>
    </xf>
    <xf numFmtId="164" fontId="8" fillId="2" borderId="0" xfId="0" applyFont="1" applyFill="1" applyAlignment="1">
      <alignment/>
    </xf>
    <xf numFmtId="164" fontId="5" fillId="2" borderId="0" xfId="0" applyFont="1" applyFill="1" applyAlignment="1">
      <alignment/>
    </xf>
    <xf numFmtId="165" fontId="9" fillId="2" borderId="1" xfId="0" applyNumberFormat="1" applyFont="1" applyFill="1" applyBorder="1" applyAlignment="1">
      <alignment horizontal="center" vertical="center"/>
    </xf>
    <xf numFmtId="164" fontId="10" fillId="2" borderId="0" xfId="0" applyFont="1" applyFill="1" applyAlignment="1">
      <alignment/>
    </xf>
    <xf numFmtId="164" fontId="11" fillId="2" borderId="5" xfId="0" applyFont="1" applyFill="1" applyBorder="1" applyAlignment="1">
      <alignment/>
    </xf>
    <xf numFmtId="164" fontId="11" fillId="2" borderId="2" xfId="0" applyFont="1" applyFill="1" applyBorder="1" applyAlignment="1">
      <alignment/>
    </xf>
    <xf numFmtId="164" fontId="11" fillId="2" borderId="3" xfId="0" applyFont="1" applyFill="1" applyBorder="1" applyAlignment="1">
      <alignment/>
    </xf>
    <xf numFmtId="164" fontId="11" fillId="2" borderId="4" xfId="0" applyFont="1" applyFill="1" applyBorder="1" applyAlignment="1">
      <alignment/>
    </xf>
    <xf numFmtId="164" fontId="11" fillId="2" borderId="6" xfId="0" applyFont="1" applyFill="1" applyBorder="1" applyAlignment="1">
      <alignment/>
    </xf>
    <xf numFmtId="164" fontId="11" fillId="2" borderId="7" xfId="0" applyFont="1" applyFill="1" applyBorder="1" applyAlignment="1">
      <alignment horizontal="left"/>
    </xf>
    <xf numFmtId="164" fontId="11" fillId="2" borderId="7" xfId="0" applyFont="1" applyFill="1" applyBorder="1" applyAlignment="1">
      <alignment/>
    </xf>
    <xf numFmtId="164" fontId="11" fillId="2" borderId="8" xfId="0" applyFont="1" applyFill="1" applyBorder="1" applyAlignment="1">
      <alignment horizontal="right"/>
    </xf>
    <xf numFmtId="164" fontId="11" fillId="2" borderId="3" xfId="0" applyFont="1" applyFill="1" applyBorder="1" applyAlignment="1">
      <alignment horizontal="right"/>
    </xf>
    <xf numFmtId="164" fontId="11" fillId="2" borderId="2" xfId="0" applyFont="1" applyFill="1" applyBorder="1" applyAlignment="1">
      <alignment horizontal="right"/>
    </xf>
    <xf numFmtId="164" fontId="12" fillId="2" borderId="1" xfId="0" applyFont="1" applyFill="1" applyBorder="1" applyAlignment="1">
      <alignment horizontal="right"/>
    </xf>
    <xf numFmtId="164" fontId="11" fillId="2" borderId="4" xfId="0" applyFont="1" applyFill="1" applyBorder="1" applyAlignment="1">
      <alignment/>
    </xf>
    <xf numFmtId="164" fontId="11" fillId="2" borderId="4" xfId="0" applyFont="1" applyFill="1" applyBorder="1" applyAlignment="1">
      <alignment horizontal="right"/>
    </xf>
    <xf numFmtId="164" fontId="11" fillId="2" borderId="0" xfId="0" applyFont="1" applyFill="1" applyBorder="1" applyAlignment="1">
      <alignment horizontal="left"/>
    </xf>
    <xf numFmtId="164" fontId="11" fillId="2" borderId="0" xfId="0" applyFont="1" applyFill="1" applyBorder="1" applyAlignment="1">
      <alignment/>
    </xf>
    <xf numFmtId="164" fontId="11" fillId="2" borderId="0" xfId="0" applyFont="1" applyFill="1" applyBorder="1" applyAlignment="1">
      <alignment horizontal="right"/>
    </xf>
    <xf numFmtId="164" fontId="12" fillId="2" borderId="0" xfId="0" applyFont="1" applyFill="1" applyBorder="1" applyAlignment="1">
      <alignment horizontal="right"/>
    </xf>
    <xf numFmtId="164" fontId="11" fillId="2" borderId="0" xfId="0" applyFont="1" applyFill="1" applyBorder="1" applyAlignment="1">
      <alignment/>
    </xf>
    <xf numFmtId="164" fontId="13" fillId="0" borderId="0" xfId="0" applyFont="1" applyAlignment="1">
      <alignment/>
    </xf>
    <xf numFmtId="164" fontId="14" fillId="2" borderId="0" xfId="0" applyFont="1" applyFill="1" applyAlignment="1">
      <alignment/>
    </xf>
    <xf numFmtId="164" fontId="15" fillId="2" borderId="0" xfId="0" applyFont="1" applyFill="1" applyAlignment="1">
      <alignment/>
    </xf>
    <xf numFmtId="164" fontId="14" fillId="2" borderId="0" xfId="0" applyFont="1" applyFill="1" applyAlignment="1">
      <alignment/>
    </xf>
    <xf numFmtId="164" fontId="16" fillId="2" borderId="5" xfId="0" applyFont="1" applyFill="1" applyBorder="1" applyAlignment="1">
      <alignment horizontal="left" vertical="center"/>
    </xf>
    <xf numFmtId="164" fontId="16" fillId="2" borderId="5" xfId="0" applyFont="1" applyFill="1" applyBorder="1" applyAlignment="1">
      <alignment vertical="center"/>
    </xf>
    <xf numFmtId="166" fontId="16" fillId="2" borderId="5" xfId="0" applyNumberFormat="1" applyFont="1" applyFill="1" applyBorder="1" applyAlignment="1">
      <alignment vertical="center"/>
    </xf>
    <xf numFmtId="167" fontId="16" fillId="2" borderId="5" xfId="0" applyNumberFormat="1" applyFont="1" applyFill="1" applyBorder="1" applyAlignment="1">
      <alignment/>
    </xf>
    <xf numFmtId="167" fontId="16" fillId="2" borderId="9" xfId="0" applyNumberFormat="1" applyFont="1" applyFill="1" applyBorder="1" applyAlignment="1">
      <alignment/>
    </xf>
    <xf numFmtId="167" fontId="17" fillId="2" borderId="10" xfId="0" applyNumberFormat="1" applyFont="1" applyFill="1" applyBorder="1" applyAlignment="1">
      <alignment vertical="center"/>
    </xf>
    <xf numFmtId="166" fontId="16" fillId="2" borderId="11" xfId="0" applyNumberFormat="1" applyFont="1" applyFill="1" applyBorder="1" applyAlignment="1">
      <alignment horizontal="right" vertical="center"/>
    </xf>
    <xf numFmtId="167" fontId="16" fillId="2" borderId="5" xfId="0" applyNumberFormat="1" applyFont="1" applyFill="1" applyBorder="1" applyAlignment="1">
      <alignment vertical="center"/>
    </xf>
    <xf numFmtId="167" fontId="17" fillId="0" borderId="0" xfId="0" applyNumberFormat="1" applyFont="1" applyFill="1" applyBorder="1" applyAlignment="1">
      <alignment/>
    </xf>
    <xf numFmtId="164" fontId="0" fillId="0" borderId="0" xfId="0" applyFill="1" applyBorder="1" applyAlignment="1">
      <alignment/>
    </xf>
    <xf numFmtId="164" fontId="16" fillId="2" borderId="12" xfId="0" applyFont="1" applyFill="1" applyBorder="1" applyAlignment="1">
      <alignment horizontal="left" vertical="center"/>
    </xf>
    <xf numFmtId="164" fontId="16" fillId="2" borderId="12" xfId="0" applyFont="1" applyFill="1" applyBorder="1" applyAlignment="1">
      <alignment vertical="center"/>
    </xf>
    <xf numFmtId="166" fontId="16" fillId="2" borderId="12" xfId="0" applyNumberFormat="1" applyFont="1" applyFill="1" applyBorder="1" applyAlignment="1">
      <alignment vertical="center"/>
    </xf>
    <xf numFmtId="167" fontId="16" fillId="2" borderId="12" xfId="0" applyNumberFormat="1" applyFont="1" applyFill="1" applyBorder="1" applyAlignment="1">
      <alignment/>
    </xf>
    <xf numFmtId="167" fontId="16" fillId="2" borderId="13" xfId="0" applyNumberFormat="1" applyFont="1" applyFill="1" applyBorder="1" applyAlignment="1">
      <alignment/>
    </xf>
    <xf numFmtId="167" fontId="17" fillId="2" borderId="14" xfId="0" applyNumberFormat="1" applyFont="1" applyFill="1" applyBorder="1" applyAlignment="1">
      <alignment vertical="center"/>
    </xf>
    <xf numFmtId="166" fontId="16" fillId="2" borderId="15" xfId="0" applyNumberFormat="1" applyFont="1" applyFill="1" applyBorder="1" applyAlignment="1">
      <alignment horizontal="right" vertical="center"/>
    </xf>
    <xf numFmtId="167" fontId="16" fillId="2" borderId="12" xfId="0" applyNumberFormat="1" applyFont="1" applyFill="1" applyBorder="1" applyAlignment="1">
      <alignment vertical="center"/>
    </xf>
    <xf numFmtId="164" fontId="18" fillId="2" borderId="12" xfId="0" applyFont="1" applyFill="1" applyBorder="1" applyAlignment="1">
      <alignment horizontal="left" vertical="center"/>
    </xf>
    <xf numFmtId="164" fontId="18" fillId="2" borderId="12" xfId="0" applyFont="1" applyFill="1" applyBorder="1" applyAlignment="1">
      <alignment vertical="center"/>
    </xf>
    <xf numFmtId="166" fontId="18" fillId="2" borderId="12" xfId="0" applyNumberFormat="1" applyFont="1" applyFill="1" applyBorder="1" applyAlignment="1">
      <alignment vertical="center"/>
    </xf>
    <xf numFmtId="167" fontId="18" fillId="2" borderId="12" xfId="0" applyNumberFormat="1" applyFont="1" applyFill="1" applyBorder="1" applyAlignment="1">
      <alignment/>
    </xf>
    <xf numFmtId="167" fontId="18" fillId="2" borderId="13" xfId="0" applyNumberFormat="1" applyFont="1" applyFill="1" applyBorder="1" applyAlignment="1">
      <alignment/>
    </xf>
    <xf numFmtId="167" fontId="19" fillId="2" borderId="14" xfId="0" applyNumberFormat="1" applyFont="1" applyFill="1" applyBorder="1" applyAlignment="1">
      <alignment vertical="center"/>
    </xf>
    <xf numFmtId="167" fontId="18" fillId="2" borderId="12" xfId="0" applyNumberFormat="1" applyFont="1" applyFill="1" applyBorder="1" applyAlignment="1">
      <alignment vertical="center"/>
    </xf>
    <xf numFmtId="164" fontId="16" fillId="3" borderId="8" xfId="0" applyFont="1" applyFill="1" applyBorder="1" applyAlignment="1">
      <alignment vertical="center"/>
    </xf>
    <xf numFmtId="166" fontId="16" fillId="3" borderId="8" xfId="0" applyNumberFormat="1" applyFont="1" applyFill="1" applyBorder="1" applyAlignment="1">
      <alignment vertical="center"/>
    </xf>
    <xf numFmtId="167" fontId="16" fillId="3" borderId="8" xfId="0" applyNumberFormat="1" applyFont="1" applyFill="1" applyBorder="1" applyAlignment="1">
      <alignment vertical="center"/>
    </xf>
    <xf numFmtId="167" fontId="16" fillId="3" borderId="2" xfId="0" applyNumberFormat="1" applyFont="1" applyFill="1" applyBorder="1" applyAlignment="1">
      <alignment vertical="center"/>
    </xf>
    <xf numFmtId="167" fontId="16" fillId="3" borderId="16" xfId="0" applyNumberFormat="1" applyFont="1" applyFill="1" applyBorder="1" applyAlignment="1">
      <alignment vertical="center"/>
    </xf>
    <xf numFmtId="166" fontId="16" fillId="3" borderId="4" xfId="0" applyNumberFormat="1" applyFont="1" applyFill="1" applyBorder="1" applyAlignment="1">
      <alignment horizontal="right" vertical="center"/>
    </xf>
    <xf numFmtId="167" fontId="16" fillId="0" borderId="0" xfId="0" applyNumberFormat="1" applyFont="1" applyFill="1" applyBorder="1" applyAlignment="1">
      <alignment/>
    </xf>
    <xf numFmtId="167" fontId="20" fillId="0" borderId="0" xfId="0" applyNumberFormat="1" applyFont="1" applyFill="1" applyBorder="1" applyAlignment="1">
      <alignment vertical="center"/>
    </xf>
    <xf numFmtId="167" fontId="21" fillId="0" borderId="0" xfId="0" applyNumberFormat="1" applyFont="1" applyFill="1" applyBorder="1" applyAlignment="1">
      <alignment vertical="center"/>
    </xf>
    <xf numFmtId="164" fontId="22" fillId="4" borderId="8" xfId="0" applyFont="1" applyFill="1" applyBorder="1" applyAlignment="1">
      <alignment horizontal="left" vertical="center"/>
    </xf>
    <xf numFmtId="164" fontId="22" fillId="4" borderId="8" xfId="0" applyFont="1" applyFill="1" applyBorder="1" applyAlignment="1">
      <alignment vertical="center"/>
    </xf>
    <xf numFmtId="166" fontId="22" fillId="4" borderId="8" xfId="0" applyNumberFormat="1" applyFont="1" applyFill="1" applyBorder="1" applyAlignment="1">
      <alignment vertical="center"/>
    </xf>
    <xf numFmtId="167" fontId="22" fillId="4" borderId="8" xfId="0" applyNumberFormat="1" applyFont="1" applyFill="1" applyBorder="1" applyAlignment="1">
      <alignment/>
    </xf>
    <xf numFmtId="167" fontId="22" fillId="4" borderId="2" xfId="0" applyNumberFormat="1" applyFont="1" applyFill="1" applyBorder="1" applyAlignment="1">
      <alignment/>
    </xf>
    <xf numFmtId="167" fontId="23" fillId="4" borderId="16" xfId="0" applyNumberFormat="1" applyFont="1" applyFill="1" applyBorder="1" applyAlignment="1">
      <alignment vertical="center"/>
    </xf>
    <xf numFmtId="166" fontId="22" fillId="4" borderId="4" xfId="0" applyNumberFormat="1" applyFont="1" applyFill="1" applyBorder="1" applyAlignment="1">
      <alignment horizontal="right" vertical="center"/>
    </xf>
    <xf numFmtId="167" fontId="22" fillId="4" borderId="8" xfId="0" applyNumberFormat="1" applyFont="1" applyFill="1" applyBorder="1" applyAlignment="1">
      <alignment vertical="center"/>
    </xf>
    <xf numFmtId="167" fontId="16" fillId="0" borderId="0" xfId="0" applyNumberFormat="1" applyFont="1" applyFill="1" applyBorder="1" applyAlignment="1">
      <alignment vertical="center"/>
    </xf>
    <xf numFmtId="164" fontId="16" fillId="4" borderId="8" xfId="0" applyFont="1" applyFill="1" applyBorder="1" applyAlignment="1">
      <alignment horizontal="left" vertical="center"/>
    </xf>
    <xf numFmtId="164" fontId="16" fillId="4" borderId="8" xfId="0" applyFont="1" applyFill="1" applyBorder="1" applyAlignment="1">
      <alignment vertical="center"/>
    </xf>
    <xf numFmtId="166" fontId="16" fillId="4" borderId="8" xfId="0" applyNumberFormat="1" applyFont="1" applyFill="1" applyBorder="1" applyAlignment="1">
      <alignment vertical="center"/>
    </xf>
    <xf numFmtId="167" fontId="16" fillId="4" borderId="8" xfId="0" applyNumberFormat="1" applyFont="1" applyFill="1" applyBorder="1" applyAlignment="1">
      <alignment/>
    </xf>
    <xf numFmtId="167" fontId="16" fillId="4" borderId="2" xfId="0" applyNumberFormat="1" applyFont="1" applyFill="1" applyBorder="1" applyAlignment="1">
      <alignment/>
    </xf>
    <xf numFmtId="167" fontId="17" fillId="4" borderId="16" xfId="0" applyNumberFormat="1" applyFont="1" applyFill="1" applyBorder="1" applyAlignment="1">
      <alignment vertical="center"/>
    </xf>
    <xf numFmtId="166" fontId="16" fillId="4" borderId="4" xfId="0" applyNumberFormat="1" applyFont="1" applyFill="1" applyBorder="1" applyAlignment="1">
      <alignment horizontal="right" vertical="center"/>
    </xf>
    <xf numFmtId="167" fontId="16" fillId="4" borderId="8" xfId="0" applyNumberFormat="1" applyFont="1" applyFill="1" applyBorder="1" applyAlignment="1">
      <alignment vertical="center"/>
    </xf>
    <xf numFmtId="167" fontId="24" fillId="0" borderId="0" xfId="0" applyNumberFormat="1" applyFont="1" applyFill="1" applyBorder="1" applyAlignment="1">
      <alignment vertical="center"/>
    </xf>
    <xf numFmtId="166" fontId="16" fillId="0" borderId="11" xfId="0" applyNumberFormat="1" applyFont="1" applyFill="1" applyBorder="1" applyAlignment="1">
      <alignment horizontal="right" vertical="center"/>
    </xf>
    <xf numFmtId="164" fontId="16" fillId="2" borderId="0" xfId="0" applyFont="1" applyFill="1" applyBorder="1" applyAlignment="1">
      <alignment horizontal="left" vertical="center"/>
    </xf>
    <xf numFmtId="164" fontId="16" fillId="2" borderId="0" xfId="0" applyFont="1" applyFill="1" applyBorder="1" applyAlignment="1">
      <alignment vertical="center"/>
    </xf>
    <xf numFmtId="164" fontId="0" fillId="2" borderId="0" xfId="0" applyFill="1" applyBorder="1" applyAlignment="1">
      <alignment/>
    </xf>
    <xf numFmtId="166" fontId="16" fillId="0" borderId="15" xfId="0" applyNumberFormat="1" applyFont="1" applyFill="1" applyBorder="1" applyAlignment="1">
      <alignment horizontal="right" vertical="center"/>
    </xf>
    <xf numFmtId="166" fontId="16" fillId="4" borderId="15" xfId="0" applyNumberFormat="1" applyFont="1" applyFill="1" applyBorder="1" applyAlignment="1">
      <alignment horizontal="right" vertical="center"/>
    </xf>
    <xf numFmtId="167" fontId="16" fillId="5" borderId="8" xfId="0" applyNumberFormat="1" applyFont="1" applyFill="1" applyBorder="1" applyAlignment="1">
      <alignment/>
    </xf>
    <xf numFmtId="164" fontId="16" fillId="4" borderId="5" xfId="0" applyFont="1" applyFill="1" applyBorder="1" applyAlignment="1">
      <alignment horizontal="left" vertical="center"/>
    </xf>
    <xf numFmtId="164" fontId="16" fillId="4" borderId="5" xfId="0" applyFont="1" applyFill="1" applyBorder="1" applyAlignment="1">
      <alignment vertical="center"/>
    </xf>
    <xf numFmtId="166" fontId="16" fillId="4" borderId="5" xfId="0" applyNumberFormat="1" applyFont="1" applyFill="1" applyBorder="1" applyAlignment="1">
      <alignment vertical="center"/>
    </xf>
    <xf numFmtId="167" fontId="16" fillId="4" borderId="5" xfId="0" applyNumberFormat="1" applyFont="1" applyFill="1" applyBorder="1" applyAlignment="1">
      <alignment/>
    </xf>
    <xf numFmtId="167" fontId="16" fillId="4" borderId="9" xfId="0" applyNumberFormat="1" applyFont="1" applyFill="1" applyBorder="1" applyAlignment="1">
      <alignment/>
    </xf>
    <xf numFmtId="166" fontId="16" fillId="4" borderId="11" xfId="0" applyNumberFormat="1" applyFont="1" applyFill="1" applyBorder="1" applyAlignment="1">
      <alignment horizontal="right" vertical="center"/>
    </xf>
    <xf numFmtId="167" fontId="16" fillId="4" borderId="5" xfId="0" applyNumberFormat="1" applyFont="1" applyFill="1" applyBorder="1" applyAlignment="1">
      <alignment vertical="center"/>
    </xf>
    <xf numFmtId="164" fontId="25" fillId="2" borderId="9" xfId="0" applyFont="1" applyFill="1" applyBorder="1" applyAlignment="1">
      <alignment horizontal="left" vertical="center"/>
    </xf>
    <xf numFmtId="164" fontId="25" fillId="2" borderId="5" xfId="0" applyFont="1" applyFill="1" applyBorder="1" applyAlignment="1">
      <alignment vertical="center"/>
    </xf>
    <xf numFmtId="166" fontId="25" fillId="2" borderId="11" xfId="0" applyNumberFormat="1" applyFont="1" applyFill="1" applyBorder="1" applyAlignment="1">
      <alignment vertical="center"/>
    </xf>
    <xf numFmtId="166" fontId="25" fillId="2" borderId="9" xfId="0" applyNumberFormat="1" applyFont="1" applyFill="1" applyBorder="1" applyAlignment="1">
      <alignment vertical="center"/>
    </xf>
    <xf numFmtId="166" fontId="25" fillId="2" borderId="5" xfId="0" applyNumberFormat="1" applyFont="1" applyFill="1" applyBorder="1" applyAlignment="1">
      <alignment vertical="center"/>
    </xf>
    <xf numFmtId="167" fontId="25" fillId="2" borderId="11" xfId="0" applyNumberFormat="1" applyFont="1" applyFill="1" applyBorder="1" applyAlignment="1">
      <alignment/>
    </xf>
    <xf numFmtId="167" fontId="25" fillId="2" borderId="9" xfId="0" applyNumberFormat="1" applyFont="1" applyFill="1" applyBorder="1" applyAlignment="1">
      <alignment/>
    </xf>
    <xf numFmtId="167" fontId="25" fillId="2" borderId="14" xfId="0" applyNumberFormat="1" applyFont="1" applyFill="1" applyBorder="1" applyAlignment="1">
      <alignment vertical="center"/>
    </xf>
    <xf numFmtId="166" fontId="25" fillId="2" borderId="11" xfId="0" applyNumberFormat="1" applyFont="1" applyFill="1" applyBorder="1" applyAlignment="1">
      <alignment horizontal="right" vertical="center"/>
    </xf>
    <xf numFmtId="167" fontId="25" fillId="2" borderId="5" xfId="0" applyNumberFormat="1" applyFont="1" applyFill="1" applyBorder="1" applyAlignment="1">
      <alignment vertical="center"/>
    </xf>
    <xf numFmtId="164" fontId="25" fillId="2" borderId="13" xfId="0" applyFont="1" applyFill="1" applyBorder="1" applyAlignment="1">
      <alignment horizontal="left" vertical="center"/>
    </xf>
    <xf numFmtId="164" fontId="25" fillId="2" borderId="12" xfId="0" applyFont="1" applyFill="1" applyBorder="1" applyAlignment="1">
      <alignment vertical="center"/>
    </xf>
    <xf numFmtId="166" fontId="25" fillId="2" borderId="15" xfId="0" applyNumberFormat="1" applyFont="1" applyFill="1" applyBorder="1" applyAlignment="1">
      <alignment vertical="center"/>
    </xf>
    <xf numFmtId="166" fontId="25" fillId="2" borderId="13" xfId="0" applyNumberFormat="1" applyFont="1" applyFill="1" applyBorder="1" applyAlignment="1">
      <alignment vertical="center"/>
    </xf>
    <xf numFmtId="166" fontId="25" fillId="2" borderId="12" xfId="0" applyNumberFormat="1" applyFont="1" applyFill="1" applyBorder="1" applyAlignment="1">
      <alignment vertical="center"/>
    </xf>
    <xf numFmtId="167" fontId="25" fillId="2" borderId="15" xfId="0" applyNumberFormat="1" applyFont="1" applyFill="1" applyBorder="1" applyAlignment="1">
      <alignment/>
    </xf>
    <xf numFmtId="167" fontId="25" fillId="2" borderId="13" xfId="0" applyNumberFormat="1" applyFont="1" applyFill="1" applyBorder="1" applyAlignment="1">
      <alignment/>
    </xf>
    <xf numFmtId="166" fontId="25" fillId="2" borderId="15" xfId="0" applyNumberFormat="1" applyFont="1" applyFill="1" applyBorder="1" applyAlignment="1">
      <alignment horizontal="right" vertical="center"/>
    </xf>
    <xf numFmtId="167" fontId="25" fillId="2" borderId="12" xfId="0" applyNumberFormat="1" applyFont="1" applyFill="1" applyBorder="1" applyAlignment="1">
      <alignment vertical="center"/>
    </xf>
    <xf numFmtId="164" fontId="25" fillId="2" borderId="7" xfId="0" applyFont="1" applyFill="1" applyBorder="1" applyAlignment="1">
      <alignment vertical="center"/>
    </xf>
    <xf numFmtId="166" fontId="25" fillId="2" borderId="7" xfId="0" applyNumberFormat="1" applyFont="1" applyFill="1" applyBorder="1" applyAlignment="1">
      <alignment vertical="center"/>
    </xf>
    <xf numFmtId="164" fontId="26" fillId="6" borderId="17" xfId="0" applyFont="1" applyFill="1" applyBorder="1" applyAlignment="1">
      <alignment horizontal="left" vertical="center"/>
    </xf>
    <xf numFmtId="166" fontId="26" fillId="6" borderId="7" xfId="0" applyNumberFormat="1" applyFont="1" applyFill="1" applyBorder="1" applyAlignment="1">
      <alignment vertical="center"/>
    </xf>
    <xf numFmtId="167" fontId="26" fillId="6" borderId="7" xfId="0" applyNumberFormat="1" applyFont="1" applyFill="1" applyBorder="1" applyAlignment="1">
      <alignment vertical="center"/>
    </xf>
    <xf numFmtId="167" fontId="26" fillId="6" borderId="17" xfId="0" applyNumberFormat="1" applyFont="1" applyFill="1" applyBorder="1" applyAlignment="1">
      <alignment vertical="center"/>
    </xf>
    <xf numFmtId="167" fontId="26" fillId="6" borderId="18" xfId="0" applyNumberFormat="1" applyFont="1" applyFill="1" applyBorder="1" applyAlignment="1">
      <alignment vertical="center"/>
    </xf>
    <xf numFmtId="166" fontId="26" fillId="6" borderId="19" xfId="0" applyNumberFormat="1" applyFont="1" applyFill="1" applyBorder="1" applyAlignment="1">
      <alignment horizontal="right" vertical="center"/>
    </xf>
    <xf numFmtId="167" fontId="26" fillId="6" borderId="19" xfId="0" applyNumberFormat="1" applyFont="1" applyFill="1" applyBorder="1" applyAlignment="1">
      <alignment vertical="center"/>
    </xf>
    <xf numFmtId="164" fontId="16" fillId="2" borderId="13" xfId="0" applyFont="1" applyFill="1" applyBorder="1" applyAlignment="1">
      <alignment vertical="center"/>
    </xf>
    <xf numFmtId="166" fontId="16" fillId="2" borderId="0" xfId="0" applyNumberFormat="1" applyFont="1" applyFill="1" applyBorder="1" applyAlignment="1">
      <alignment vertical="center"/>
    </xf>
    <xf numFmtId="167" fontId="18" fillId="0" borderId="5" xfId="0" applyNumberFormat="1" applyFont="1" applyFill="1" applyBorder="1" applyAlignment="1">
      <alignment/>
    </xf>
    <xf numFmtId="167" fontId="16" fillId="0" borderId="13" xfId="0" applyNumberFormat="1" applyFont="1" applyFill="1" applyBorder="1" applyAlignment="1">
      <alignment/>
    </xf>
    <xf numFmtId="167" fontId="17" fillId="2" borderId="20" xfId="0" applyNumberFormat="1" applyFont="1" applyFill="1" applyBorder="1" applyAlignment="1">
      <alignment vertical="center"/>
    </xf>
    <xf numFmtId="167" fontId="27" fillId="7" borderId="0" xfId="0" applyNumberFormat="1" applyFont="1" applyFill="1" applyBorder="1" applyAlignment="1">
      <alignment horizontal="right" vertical="center"/>
    </xf>
    <xf numFmtId="167" fontId="27" fillId="7" borderId="0" xfId="0" applyNumberFormat="1" applyFont="1" applyFill="1" applyBorder="1" applyAlignment="1">
      <alignment vertical="center"/>
    </xf>
    <xf numFmtId="167" fontId="27" fillId="8" borderId="0" xfId="0" applyNumberFormat="1" applyFont="1" applyFill="1" applyBorder="1" applyAlignment="1">
      <alignment vertical="center"/>
    </xf>
    <xf numFmtId="164" fontId="18" fillId="2" borderId="13" xfId="0" applyFont="1" applyFill="1" applyBorder="1" applyAlignment="1">
      <alignment vertical="center"/>
    </xf>
    <xf numFmtId="166" fontId="18" fillId="2" borderId="0" xfId="0" applyNumberFormat="1" applyFont="1" applyFill="1" applyBorder="1" applyAlignment="1">
      <alignment vertical="center"/>
    </xf>
    <xf numFmtId="167" fontId="18" fillId="0" borderId="12" xfId="0" applyNumberFormat="1" applyFont="1" applyFill="1" applyBorder="1" applyAlignment="1">
      <alignment/>
    </xf>
    <xf numFmtId="167" fontId="18" fillId="0" borderId="13" xfId="0" applyNumberFormat="1" applyFont="1" applyFill="1" applyBorder="1" applyAlignment="1">
      <alignment/>
    </xf>
    <xf numFmtId="166" fontId="18" fillId="0" borderId="15" xfId="0" applyNumberFormat="1" applyFont="1" applyFill="1" applyBorder="1" applyAlignment="1">
      <alignment horizontal="right" vertical="center"/>
    </xf>
    <xf numFmtId="164" fontId="16" fillId="0" borderId="0" xfId="0" applyFont="1" applyFill="1" applyBorder="1" applyAlignment="1">
      <alignment horizontal="left" vertical="center"/>
    </xf>
    <xf numFmtId="166" fontId="18" fillId="0" borderId="12" xfId="0" applyNumberFormat="1" applyFont="1" applyFill="1" applyBorder="1" applyAlignment="1">
      <alignment vertical="center"/>
    </xf>
    <xf numFmtId="166" fontId="18" fillId="0" borderId="0" xfId="0" applyNumberFormat="1" applyFont="1" applyFill="1" applyBorder="1" applyAlignment="1">
      <alignment vertical="center"/>
    </xf>
    <xf numFmtId="167" fontId="19" fillId="0" borderId="14" xfId="0" applyNumberFormat="1" applyFont="1" applyFill="1" applyBorder="1" applyAlignment="1">
      <alignment vertical="center"/>
    </xf>
    <xf numFmtId="167" fontId="18" fillId="0" borderId="12" xfId="0" applyNumberFormat="1" applyFont="1" applyFill="1" applyBorder="1" applyAlignment="1">
      <alignment vertical="center"/>
    </xf>
    <xf numFmtId="167" fontId="16" fillId="0" borderId="14" xfId="0" applyNumberFormat="1" applyFont="1" applyFill="1" applyBorder="1" applyAlignment="1">
      <alignment/>
    </xf>
    <xf numFmtId="167" fontId="18" fillId="5" borderId="12" xfId="0" applyNumberFormat="1" applyFont="1" applyFill="1" applyBorder="1" applyAlignment="1">
      <alignment/>
    </xf>
    <xf numFmtId="166" fontId="18" fillId="2" borderId="15" xfId="0" applyNumberFormat="1" applyFont="1" applyFill="1" applyBorder="1" applyAlignment="1">
      <alignment horizontal="right" vertical="center"/>
    </xf>
    <xf numFmtId="164" fontId="16" fillId="3" borderId="2" xfId="0" applyFont="1" applyFill="1" applyBorder="1" applyAlignment="1">
      <alignment vertical="center"/>
    </xf>
    <xf numFmtId="166" fontId="16" fillId="3" borderId="4" xfId="0" applyNumberFormat="1" applyFont="1" applyFill="1" applyBorder="1" applyAlignment="1">
      <alignment vertical="center"/>
    </xf>
    <xf numFmtId="167" fontId="17" fillId="3" borderId="20" xfId="0" applyNumberFormat="1" applyFont="1" applyFill="1" applyBorder="1" applyAlignment="1">
      <alignment vertical="center"/>
    </xf>
    <xf numFmtId="164" fontId="16" fillId="0" borderId="0" xfId="0" applyFont="1" applyFill="1" applyBorder="1" applyAlignment="1">
      <alignment vertical="center"/>
    </xf>
    <xf numFmtId="164" fontId="16" fillId="0" borderId="12" xfId="0" applyFont="1" applyFill="1" applyBorder="1" applyAlignment="1">
      <alignment horizontal="left" vertical="center"/>
    </xf>
    <xf numFmtId="164" fontId="16" fillId="0" borderId="12" xfId="0" applyFont="1" applyFill="1" applyBorder="1" applyAlignment="1">
      <alignment vertical="center"/>
    </xf>
    <xf numFmtId="166" fontId="16" fillId="0" borderId="11" xfId="0" applyNumberFormat="1" applyFont="1" applyFill="1" applyBorder="1" applyAlignment="1">
      <alignment vertical="center"/>
    </xf>
    <xf numFmtId="166" fontId="18" fillId="0" borderId="5" xfId="0" applyNumberFormat="1" applyFont="1" applyFill="1" applyBorder="1" applyAlignment="1">
      <alignment vertical="center"/>
    </xf>
    <xf numFmtId="166" fontId="16" fillId="0" borderId="12" xfId="0" applyNumberFormat="1" applyFont="1" applyFill="1" applyBorder="1" applyAlignment="1">
      <alignment vertical="center"/>
    </xf>
    <xf numFmtId="167" fontId="17" fillId="0" borderId="20" xfId="0" applyNumberFormat="1" applyFont="1" applyFill="1" applyBorder="1" applyAlignment="1">
      <alignment vertical="center"/>
    </xf>
    <xf numFmtId="167" fontId="16" fillId="0" borderId="12" xfId="0" applyNumberFormat="1" applyFont="1" applyFill="1" applyBorder="1" applyAlignment="1">
      <alignment vertical="center"/>
    </xf>
    <xf numFmtId="167" fontId="17" fillId="0" borderId="14" xfId="0" applyNumberFormat="1" applyFont="1" applyFill="1" applyBorder="1" applyAlignment="1">
      <alignment vertical="center"/>
    </xf>
    <xf numFmtId="164" fontId="28" fillId="0" borderId="12" xfId="0" applyFont="1" applyFill="1" applyBorder="1" applyAlignment="1">
      <alignment horizontal="left" vertical="center"/>
    </xf>
    <xf numFmtId="164" fontId="28" fillId="0" borderId="12" xfId="0" applyFont="1" applyFill="1" applyBorder="1" applyAlignment="1">
      <alignment vertical="center"/>
    </xf>
    <xf numFmtId="166" fontId="28" fillId="0" borderId="12" xfId="0" applyNumberFormat="1" applyFont="1" applyFill="1" applyBorder="1" applyAlignment="1">
      <alignment vertical="center"/>
    </xf>
    <xf numFmtId="167" fontId="28" fillId="0" borderId="13" xfId="0" applyNumberFormat="1" applyFont="1" applyFill="1" applyBorder="1" applyAlignment="1">
      <alignment/>
    </xf>
    <xf numFmtId="167" fontId="29" fillId="0" borderId="14" xfId="0" applyNumberFormat="1" applyFont="1" applyFill="1" applyBorder="1" applyAlignment="1">
      <alignment vertical="center"/>
    </xf>
    <xf numFmtId="166" fontId="28" fillId="0" borderId="15" xfId="0" applyNumberFormat="1" applyFont="1" applyFill="1" applyBorder="1" applyAlignment="1">
      <alignment horizontal="right" vertical="center"/>
    </xf>
    <xf numFmtId="167" fontId="28" fillId="0" borderId="12" xfId="0" applyNumberFormat="1" applyFont="1" applyFill="1" applyBorder="1" applyAlignment="1">
      <alignment vertical="center"/>
    </xf>
    <xf numFmtId="164" fontId="28" fillId="0" borderId="0" xfId="0" applyFont="1" applyFill="1" applyBorder="1" applyAlignment="1">
      <alignment horizontal="left" vertical="center"/>
    </xf>
    <xf numFmtId="166" fontId="16" fillId="0" borderId="15" xfId="0" applyNumberFormat="1" applyFont="1" applyFill="1" applyBorder="1" applyAlignment="1">
      <alignment vertical="center"/>
    </xf>
    <xf numFmtId="166" fontId="28" fillId="0" borderId="15" xfId="0" applyNumberFormat="1" applyFont="1" applyFill="1" applyBorder="1" applyAlignment="1">
      <alignment vertical="center"/>
    </xf>
    <xf numFmtId="167" fontId="24" fillId="0" borderId="12" xfId="0" applyNumberFormat="1" applyFont="1" applyFill="1" applyBorder="1" applyAlignment="1">
      <alignment/>
    </xf>
    <xf numFmtId="167" fontId="24" fillId="0" borderId="0" xfId="0" applyNumberFormat="1" applyFont="1" applyFill="1" applyBorder="1" applyAlignment="1">
      <alignment/>
    </xf>
    <xf numFmtId="164" fontId="18" fillId="3" borderId="9" xfId="0" applyFont="1" applyFill="1" applyBorder="1" applyAlignment="1">
      <alignment vertical="center"/>
    </xf>
    <xf numFmtId="166" fontId="18" fillId="3" borderId="5" xfId="0" applyNumberFormat="1" applyFont="1" applyFill="1" applyBorder="1" applyAlignment="1">
      <alignment vertical="center"/>
    </xf>
    <xf numFmtId="167" fontId="18" fillId="3" borderId="5" xfId="0" applyNumberFormat="1" applyFont="1" applyFill="1" applyBorder="1" applyAlignment="1">
      <alignment/>
    </xf>
    <xf numFmtId="167" fontId="18" fillId="3" borderId="9" xfId="0" applyNumberFormat="1" applyFont="1" applyFill="1" applyBorder="1" applyAlignment="1">
      <alignment/>
    </xf>
    <xf numFmtId="167" fontId="19" fillId="3" borderId="20" xfId="0" applyNumberFormat="1" applyFont="1" applyFill="1" applyBorder="1" applyAlignment="1">
      <alignment vertical="center"/>
    </xf>
    <xf numFmtId="166" fontId="18" fillId="3" borderId="11" xfId="0" applyNumberFormat="1" applyFont="1" applyFill="1" applyBorder="1" applyAlignment="1">
      <alignment horizontal="right" vertical="center"/>
    </xf>
    <xf numFmtId="167" fontId="18" fillId="3" borderId="5" xfId="0" applyNumberFormat="1" applyFont="1" applyFill="1" applyBorder="1" applyAlignment="1">
      <alignment vertical="center"/>
    </xf>
    <xf numFmtId="167" fontId="28" fillId="0" borderId="0" xfId="0" applyNumberFormat="1" applyFont="1" applyFill="1" applyBorder="1" applyAlignment="1">
      <alignment vertical="center"/>
    </xf>
    <xf numFmtId="167" fontId="30" fillId="0" borderId="0" xfId="0" applyNumberFormat="1" applyFont="1" applyFill="1" applyBorder="1" applyAlignment="1">
      <alignment vertical="center"/>
    </xf>
    <xf numFmtId="164" fontId="18" fillId="0" borderId="0" xfId="0" applyFont="1" applyFill="1" applyBorder="1" applyAlignment="1">
      <alignment horizontal="left" vertical="center"/>
    </xf>
    <xf numFmtId="164" fontId="16" fillId="3" borderId="9" xfId="0" applyFont="1" applyFill="1" applyBorder="1" applyAlignment="1">
      <alignment vertical="center"/>
    </xf>
    <xf numFmtId="166" fontId="16" fillId="3" borderId="5" xfId="0" applyNumberFormat="1" applyFont="1" applyFill="1" applyBorder="1" applyAlignment="1">
      <alignment vertical="center"/>
    </xf>
    <xf numFmtId="166" fontId="16" fillId="3" borderId="11" xfId="0" applyNumberFormat="1" applyFont="1" applyFill="1" applyBorder="1" applyAlignment="1">
      <alignment vertical="center"/>
    </xf>
    <xf numFmtId="167" fontId="16" fillId="3" borderId="5" xfId="0" applyNumberFormat="1" applyFont="1" applyFill="1" applyBorder="1" applyAlignment="1">
      <alignment/>
    </xf>
    <xf numFmtId="167" fontId="16" fillId="3" borderId="9" xfId="0" applyNumberFormat="1" applyFont="1" applyFill="1" applyBorder="1" applyAlignment="1">
      <alignment/>
    </xf>
    <xf numFmtId="166" fontId="16" fillId="3" borderId="11" xfId="0" applyNumberFormat="1" applyFont="1" applyFill="1" applyBorder="1" applyAlignment="1">
      <alignment horizontal="right" vertical="center"/>
    </xf>
    <xf numFmtId="167" fontId="16" fillId="3" borderId="11" xfId="0" applyNumberFormat="1" applyFont="1" applyFill="1" applyBorder="1" applyAlignment="1">
      <alignment vertical="center"/>
    </xf>
    <xf numFmtId="164" fontId="16" fillId="0" borderId="5" xfId="0" applyFont="1" applyFill="1" applyBorder="1" applyAlignment="1">
      <alignment horizontal="left" vertical="center"/>
    </xf>
    <xf numFmtId="164" fontId="16" fillId="0" borderId="5" xfId="0" applyFont="1" applyFill="1" applyBorder="1" applyAlignment="1">
      <alignment vertical="center"/>
    </xf>
    <xf numFmtId="166" fontId="16" fillId="0" borderId="5" xfId="0" applyNumberFormat="1" applyFont="1" applyFill="1" applyBorder="1" applyAlignment="1">
      <alignment vertical="center"/>
    </xf>
    <xf numFmtId="167" fontId="16" fillId="0" borderId="9" xfId="0" applyNumberFormat="1" applyFont="1" applyFill="1" applyBorder="1" applyAlignment="1">
      <alignment/>
    </xf>
    <xf numFmtId="167" fontId="16" fillId="0" borderId="5" xfId="0" applyNumberFormat="1" applyFont="1" applyFill="1" applyBorder="1" applyAlignment="1">
      <alignment vertical="center"/>
    </xf>
    <xf numFmtId="167" fontId="16" fillId="0" borderId="12" xfId="0" applyNumberFormat="1" applyFont="1" applyFill="1" applyBorder="1" applyAlignment="1">
      <alignment/>
    </xf>
    <xf numFmtId="164" fontId="16" fillId="0" borderId="7" xfId="0" applyFont="1" applyFill="1" applyBorder="1" applyAlignment="1">
      <alignment horizontal="left" vertical="center"/>
    </xf>
    <xf numFmtId="164" fontId="16" fillId="0" borderId="7" xfId="0" applyFont="1" applyFill="1" applyBorder="1" applyAlignment="1">
      <alignment vertical="center"/>
    </xf>
    <xf numFmtId="166" fontId="16" fillId="0" borderId="7" xfId="0" applyNumberFormat="1" applyFont="1" applyFill="1" applyBorder="1" applyAlignment="1">
      <alignment vertical="center"/>
    </xf>
    <xf numFmtId="167" fontId="16" fillId="0" borderId="7" xfId="0" applyNumberFormat="1" applyFont="1" applyFill="1" applyBorder="1" applyAlignment="1">
      <alignment/>
    </xf>
    <xf numFmtId="167" fontId="16" fillId="0" borderId="17" xfId="0" applyNumberFormat="1" applyFont="1" applyFill="1" applyBorder="1" applyAlignment="1">
      <alignment/>
    </xf>
    <xf numFmtId="167" fontId="17" fillId="0" borderId="18" xfId="0" applyNumberFormat="1" applyFont="1" applyFill="1" applyBorder="1" applyAlignment="1">
      <alignment vertical="center"/>
    </xf>
    <xf numFmtId="166" fontId="16" fillId="2" borderId="19" xfId="0" applyNumberFormat="1" applyFont="1" applyFill="1" applyBorder="1" applyAlignment="1">
      <alignment horizontal="right" vertical="center"/>
    </xf>
    <xf numFmtId="167" fontId="16" fillId="0" borderId="7" xfId="0" applyNumberFormat="1" applyFont="1" applyFill="1" applyBorder="1" applyAlignment="1">
      <alignment vertical="center"/>
    </xf>
    <xf numFmtId="164" fontId="16" fillId="3" borderId="13" xfId="0" applyFont="1" applyFill="1" applyBorder="1" applyAlignment="1">
      <alignment vertical="center"/>
    </xf>
    <xf numFmtId="166" fontId="16" fillId="3" borderId="7" xfId="0" applyNumberFormat="1" applyFont="1" applyFill="1" applyBorder="1" applyAlignment="1">
      <alignment vertical="center"/>
    </xf>
    <xf numFmtId="167" fontId="16" fillId="3" borderId="7" xfId="0" applyNumberFormat="1" applyFont="1" applyFill="1" applyBorder="1" applyAlignment="1">
      <alignment vertical="center"/>
    </xf>
    <xf numFmtId="167" fontId="16" fillId="3" borderId="17" xfId="0" applyNumberFormat="1" applyFont="1" applyFill="1" applyBorder="1" applyAlignment="1">
      <alignment vertical="center"/>
    </xf>
    <xf numFmtId="167" fontId="17" fillId="3" borderId="18" xfId="0" applyNumberFormat="1" applyFont="1" applyFill="1" applyBorder="1" applyAlignment="1">
      <alignment vertical="center"/>
    </xf>
    <xf numFmtId="166" fontId="16" fillId="3" borderId="19" xfId="0" applyNumberFormat="1" applyFont="1" applyFill="1" applyBorder="1" applyAlignment="1">
      <alignment horizontal="right" vertical="center"/>
    </xf>
    <xf numFmtId="167" fontId="16" fillId="3" borderId="19" xfId="0" applyNumberFormat="1" applyFont="1" applyFill="1" applyBorder="1" applyAlignment="1">
      <alignment vertical="center"/>
    </xf>
    <xf numFmtId="167" fontId="16" fillId="0" borderId="5" xfId="0" applyNumberFormat="1" applyFont="1" applyFill="1" applyBorder="1" applyAlignment="1">
      <alignment/>
    </xf>
    <xf numFmtId="166" fontId="31" fillId="9" borderId="0" xfId="0" applyNumberFormat="1" applyFont="1" applyFill="1" applyAlignment="1">
      <alignment horizontal="right" vertical="center"/>
    </xf>
    <xf numFmtId="164" fontId="18" fillId="0" borderId="7" xfId="0" applyFont="1" applyFill="1" applyBorder="1" applyAlignment="1">
      <alignment vertical="center"/>
    </xf>
    <xf numFmtId="166" fontId="16" fillId="0" borderId="19" xfId="0" applyNumberFormat="1" applyFont="1" applyFill="1" applyBorder="1" applyAlignment="1">
      <alignment vertical="center"/>
    </xf>
    <xf numFmtId="166" fontId="16" fillId="0" borderId="19" xfId="0" applyNumberFormat="1" applyFont="1" applyFill="1" applyBorder="1" applyAlignment="1">
      <alignment horizontal="right" vertical="center"/>
    </xf>
    <xf numFmtId="167" fontId="16" fillId="3" borderId="5" xfId="0" applyNumberFormat="1" applyFont="1" applyFill="1" applyBorder="1" applyAlignment="1">
      <alignment vertical="center"/>
    </xf>
    <xf numFmtId="167" fontId="16" fillId="3" borderId="9" xfId="0" applyNumberFormat="1" applyFont="1" applyFill="1" applyBorder="1" applyAlignment="1">
      <alignment vertical="center"/>
    </xf>
    <xf numFmtId="166" fontId="32" fillId="2" borderId="0" xfId="0" applyNumberFormat="1" applyFont="1" applyFill="1" applyAlignment="1">
      <alignment/>
    </xf>
    <xf numFmtId="164" fontId="16" fillId="2" borderId="8" xfId="0" applyFont="1" applyFill="1" applyBorder="1" applyAlignment="1">
      <alignment horizontal="left" vertical="center"/>
    </xf>
    <xf numFmtId="164" fontId="16" fillId="2" borderId="2" xfId="0" applyFont="1" applyFill="1" applyBorder="1" applyAlignment="1">
      <alignment vertical="center"/>
    </xf>
    <xf numFmtId="166" fontId="16" fillId="2" borderId="8" xfId="0" applyNumberFormat="1" applyFont="1" applyFill="1" applyBorder="1" applyAlignment="1">
      <alignment vertical="center"/>
    </xf>
    <xf numFmtId="166" fontId="16" fillId="2" borderId="3" xfId="0" applyNumberFormat="1" applyFont="1" applyFill="1" applyBorder="1" applyAlignment="1">
      <alignment vertical="center"/>
    </xf>
    <xf numFmtId="167" fontId="16" fillId="2" borderId="8" xfId="0" applyNumberFormat="1" applyFont="1" applyFill="1" applyBorder="1" applyAlignment="1">
      <alignment/>
    </xf>
    <xf numFmtId="167" fontId="16" fillId="2" borderId="2" xfId="0" applyNumberFormat="1" applyFont="1" applyFill="1" applyBorder="1" applyAlignment="1">
      <alignment/>
    </xf>
    <xf numFmtId="167" fontId="17" fillId="2" borderId="16" xfId="0" applyNumberFormat="1" applyFont="1" applyFill="1" applyBorder="1" applyAlignment="1">
      <alignment vertical="center"/>
    </xf>
    <xf numFmtId="166" fontId="16" fillId="2" borderId="4" xfId="0" applyNumberFormat="1" applyFont="1" applyFill="1" applyBorder="1" applyAlignment="1">
      <alignment horizontal="right" vertical="center"/>
    </xf>
    <xf numFmtId="167" fontId="16" fillId="2" borderId="8" xfId="0" applyNumberFormat="1" applyFont="1" applyFill="1" applyBorder="1" applyAlignment="1">
      <alignment vertical="center"/>
    </xf>
    <xf numFmtId="167" fontId="17" fillId="3" borderId="16" xfId="0" applyNumberFormat="1" applyFont="1" applyFill="1" applyBorder="1" applyAlignment="1">
      <alignment vertical="center"/>
    </xf>
    <xf numFmtId="164" fontId="24" fillId="0" borderId="5" xfId="0" applyFont="1" applyFill="1" applyBorder="1" applyAlignment="1">
      <alignment horizontal="left" vertical="center"/>
    </xf>
    <xf numFmtId="164" fontId="24" fillId="0" borderId="5" xfId="0" applyFont="1" applyFill="1" applyBorder="1" applyAlignment="1">
      <alignment vertical="center"/>
    </xf>
    <xf numFmtId="164" fontId="16" fillId="2" borderId="13" xfId="0" applyFont="1" applyFill="1" applyBorder="1" applyAlignment="1">
      <alignment horizontal="left" vertical="center"/>
    </xf>
    <xf numFmtId="166" fontId="16" fillId="2" borderId="15" xfId="0" applyNumberFormat="1" applyFont="1" applyFill="1" applyBorder="1" applyAlignment="1">
      <alignment vertical="center"/>
    </xf>
    <xf numFmtId="164" fontId="18" fillId="2" borderId="13" xfId="0" applyFont="1" applyFill="1" applyBorder="1" applyAlignment="1">
      <alignment horizontal="left" vertical="center"/>
    </xf>
    <xf numFmtId="166" fontId="18" fillId="2" borderId="15" xfId="0" applyNumberFormat="1" applyFont="1" applyFill="1" applyBorder="1" applyAlignment="1">
      <alignment vertical="center"/>
    </xf>
    <xf numFmtId="164" fontId="16" fillId="0" borderId="13" xfId="0" applyFont="1" applyFill="1" applyBorder="1" applyAlignment="1">
      <alignment horizontal="left" vertical="center"/>
    </xf>
    <xf numFmtId="166" fontId="16" fillId="0" borderId="0" xfId="0" applyNumberFormat="1" applyFont="1" applyFill="1" applyBorder="1" applyAlignment="1">
      <alignment vertical="center"/>
    </xf>
    <xf numFmtId="167" fontId="0" fillId="2" borderId="0" xfId="0" applyNumberFormat="1" applyFill="1" applyAlignment="1">
      <alignment/>
    </xf>
    <xf numFmtId="164" fontId="16" fillId="4" borderId="17" xfId="0" applyFont="1" applyFill="1" applyBorder="1" applyAlignment="1">
      <alignment horizontal="left" vertical="center"/>
    </xf>
    <xf numFmtId="164" fontId="16" fillId="4" borderId="7" xfId="0" applyFont="1" applyFill="1" applyBorder="1" applyAlignment="1">
      <alignment vertical="center"/>
    </xf>
    <xf numFmtId="166" fontId="16" fillId="4" borderId="0" xfId="0" applyNumberFormat="1" applyFont="1" applyFill="1" applyBorder="1" applyAlignment="1">
      <alignment vertical="center"/>
    </xf>
    <xf numFmtId="166" fontId="16" fillId="4" borderId="12" xfId="0" applyNumberFormat="1" applyFont="1" applyFill="1" applyBorder="1" applyAlignment="1">
      <alignment vertical="center"/>
    </xf>
    <xf numFmtId="166" fontId="16" fillId="4" borderId="15" xfId="0" applyNumberFormat="1" applyFont="1" applyFill="1" applyBorder="1" applyAlignment="1">
      <alignment vertical="center"/>
    </xf>
    <xf numFmtId="167" fontId="16" fillId="4" borderId="12" xfId="0" applyNumberFormat="1" applyFont="1" applyFill="1" applyBorder="1" applyAlignment="1">
      <alignment/>
    </xf>
    <xf numFmtId="167" fontId="16" fillId="4" borderId="17" xfId="0" applyNumberFormat="1" applyFont="1" applyFill="1" applyBorder="1" applyAlignment="1">
      <alignment/>
    </xf>
    <xf numFmtId="167" fontId="17" fillId="4" borderId="18" xfId="0" applyNumberFormat="1" applyFont="1" applyFill="1" applyBorder="1" applyAlignment="1">
      <alignment vertical="center"/>
    </xf>
    <xf numFmtId="166" fontId="16" fillId="4" borderId="19" xfId="0" applyNumberFormat="1" applyFont="1" applyFill="1" applyBorder="1" applyAlignment="1">
      <alignment horizontal="right" vertical="center"/>
    </xf>
    <xf numFmtId="167" fontId="16" fillId="4" borderId="7" xfId="0" applyNumberFormat="1" applyFont="1" applyFill="1" applyBorder="1" applyAlignment="1">
      <alignment vertical="center"/>
    </xf>
    <xf numFmtId="164" fontId="26" fillId="6" borderId="2" xfId="0" applyFont="1" applyFill="1" applyBorder="1" applyAlignment="1">
      <alignment vertical="center"/>
    </xf>
    <xf numFmtId="164" fontId="26" fillId="6" borderId="8" xfId="0" applyFont="1" applyFill="1" applyBorder="1" applyAlignment="1">
      <alignment vertical="center"/>
    </xf>
    <xf numFmtId="166" fontId="26" fillId="6" borderId="8" xfId="0" applyNumberFormat="1" applyFont="1" applyFill="1" applyBorder="1" applyAlignment="1">
      <alignment vertical="center"/>
    </xf>
    <xf numFmtId="167" fontId="26" fillId="6" borderId="8" xfId="0" applyNumberFormat="1" applyFont="1" applyFill="1" applyBorder="1" applyAlignment="1">
      <alignment vertical="center"/>
    </xf>
    <xf numFmtId="167" fontId="26" fillId="6" borderId="2" xfId="0" applyNumberFormat="1" applyFont="1" applyFill="1" applyBorder="1" applyAlignment="1">
      <alignment vertical="center"/>
    </xf>
    <xf numFmtId="167" fontId="26" fillId="6" borderId="16" xfId="0" applyNumberFormat="1" applyFont="1" applyFill="1" applyBorder="1" applyAlignment="1">
      <alignment vertical="center"/>
    </xf>
    <xf numFmtId="166" fontId="26" fillId="6" borderId="4" xfId="0" applyNumberFormat="1" applyFont="1" applyFill="1" applyBorder="1" applyAlignment="1">
      <alignment horizontal="right" vertical="center"/>
    </xf>
    <xf numFmtId="164" fontId="33" fillId="0" borderId="0" xfId="0" applyFont="1" applyFill="1" applyBorder="1" applyAlignment="1">
      <alignment vertical="center"/>
    </xf>
    <xf numFmtId="164" fontId="33" fillId="2" borderId="2" xfId="0" applyFont="1" applyFill="1" applyBorder="1" applyAlignment="1">
      <alignment vertical="center"/>
    </xf>
    <xf numFmtId="164" fontId="33" fillId="2" borderId="8" xfId="0" applyFont="1" applyFill="1" applyBorder="1" applyAlignment="1">
      <alignment vertical="center"/>
    </xf>
    <xf numFmtId="166" fontId="33" fillId="2" borderId="21" xfId="0" applyNumberFormat="1" applyFont="1" applyFill="1" applyBorder="1" applyAlignment="1">
      <alignment vertical="center"/>
    </xf>
    <xf numFmtId="166" fontId="33" fillId="2" borderId="7" xfId="0" applyNumberFormat="1" applyFont="1" applyFill="1" applyBorder="1" applyAlignment="1">
      <alignment vertical="center"/>
    </xf>
    <xf numFmtId="166" fontId="33" fillId="2" borderId="19" xfId="0" applyNumberFormat="1" applyFont="1" applyFill="1" applyBorder="1" applyAlignment="1">
      <alignment vertical="center"/>
    </xf>
    <xf numFmtId="167" fontId="33" fillId="2" borderId="7" xfId="0" applyNumberFormat="1" applyFont="1" applyFill="1" applyBorder="1" applyAlignment="1">
      <alignment vertical="center"/>
    </xf>
    <xf numFmtId="167" fontId="33" fillId="2" borderId="2" xfId="0" applyNumberFormat="1" applyFont="1" applyFill="1" applyBorder="1" applyAlignment="1">
      <alignment vertical="center"/>
    </xf>
    <xf numFmtId="167" fontId="33" fillId="2" borderId="22" xfId="0" applyNumberFormat="1" applyFont="1" applyFill="1" applyBorder="1" applyAlignment="1">
      <alignment vertical="center"/>
    </xf>
    <xf numFmtId="166" fontId="33" fillId="2" borderId="4" xfId="0" applyNumberFormat="1" applyFont="1" applyFill="1" applyBorder="1" applyAlignment="1">
      <alignment horizontal="right" vertical="center"/>
    </xf>
    <xf numFmtId="167" fontId="33" fillId="2" borderId="8" xfId="0" applyNumberFormat="1" applyFont="1" applyFill="1" applyBorder="1" applyAlignment="1">
      <alignment vertical="center"/>
    </xf>
    <xf numFmtId="164" fontId="33" fillId="2" borderId="0" xfId="0" applyFont="1" applyFill="1" applyBorder="1" applyAlignment="1">
      <alignment vertical="center"/>
    </xf>
    <xf numFmtId="166" fontId="33" fillId="2" borderId="0" xfId="0" applyNumberFormat="1" applyFont="1" applyFill="1" applyBorder="1" applyAlignment="1">
      <alignment vertical="center"/>
    </xf>
    <xf numFmtId="167" fontId="33" fillId="2" borderId="0" xfId="0" applyNumberFormat="1" applyFont="1" applyFill="1" applyBorder="1" applyAlignment="1">
      <alignment vertical="center"/>
    </xf>
    <xf numFmtId="166" fontId="33" fillId="2" borderId="0" xfId="0" applyNumberFormat="1" applyFont="1" applyFill="1" applyBorder="1" applyAlignment="1">
      <alignment horizontal="right" vertical="center"/>
    </xf>
    <xf numFmtId="164" fontId="34" fillId="2" borderId="0" xfId="0" applyFont="1" applyFill="1" applyAlignment="1">
      <alignment vertical="center"/>
    </xf>
    <xf numFmtId="166" fontId="34" fillId="2" borderId="0" xfId="0" applyNumberFormat="1" applyFont="1" applyFill="1" applyAlignment="1">
      <alignment vertical="center"/>
    </xf>
    <xf numFmtId="167" fontId="34" fillId="2" borderId="0" xfId="0" applyNumberFormat="1" applyFont="1" applyFill="1" applyAlignment="1">
      <alignment vertical="center"/>
    </xf>
    <xf numFmtId="167" fontId="35" fillId="2" borderId="0" xfId="0" applyNumberFormat="1" applyFont="1" applyFill="1" applyAlignment="1">
      <alignment vertical="center"/>
    </xf>
    <xf numFmtId="166" fontId="34" fillId="2" borderId="0" xfId="0" applyNumberFormat="1" applyFont="1" applyFill="1" applyAlignment="1">
      <alignment horizontal="right" vertical="center"/>
    </xf>
    <xf numFmtId="164" fontId="36" fillId="2" borderId="5" xfId="0" applyFont="1" applyFill="1" applyBorder="1" applyAlignment="1">
      <alignment horizontal="left" vertical="center"/>
    </xf>
    <xf numFmtId="167" fontId="25" fillId="2" borderId="5" xfId="0" applyNumberFormat="1" applyFont="1" applyFill="1" applyBorder="1" applyAlignment="1">
      <alignment/>
    </xf>
    <xf numFmtId="167" fontId="25" fillId="2" borderId="10" xfId="0" applyNumberFormat="1" applyFont="1" applyFill="1" applyBorder="1" applyAlignment="1">
      <alignment vertical="center"/>
    </xf>
    <xf numFmtId="166" fontId="36" fillId="2" borderId="11" xfId="0" applyNumberFormat="1" applyFont="1" applyFill="1" applyBorder="1" applyAlignment="1">
      <alignment horizontal="right" vertical="center"/>
    </xf>
    <xf numFmtId="167" fontId="36" fillId="2" borderId="5" xfId="0" applyNumberFormat="1" applyFont="1" applyFill="1" applyBorder="1" applyAlignment="1">
      <alignment vertical="center"/>
    </xf>
    <xf numFmtId="167" fontId="33" fillId="0" borderId="0" xfId="0" applyNumberFormat="1" applyFont="1" applyFill="1" applyBorder="1" applyAlignment="1">
      <alignment vertical="center"/>
    </xf>
    <xf numFmtId="167" fontId="26" fillId="6" borderId="2" xfId="0" applyNumberFormat="1" applyFont="1" applyFill="1" applyBorder="1" applyAlignment="1">
      <alignment/>
    </xf>
    <xf numFmtId="166" fontId="16" fillId="0" borderId="13" xfId="0" applyNumberFormat="1" applyFont="1" applyFill="1" applyBorder="1" applyAlignment="1">
      <alignment vertical="center"/>
    </xf>
    <xf numFmtId="167" fontId="16" fillId="3" borderId="8" xfId="0" applyNumberFormat="1" applyFont="1" applyFill="1" applyBorder="1" applyAlignment="1">
      <alignment/>
    </xf>
    <xf numFmtId="167" fontId="16" fillId="3" borderId="2" xfId="0" applyNumberFormat="1" applyFont="1" applyFill="1" applyBorder="1" applyAlignment="1">
      <alignment/>
    </xf>
    <xf numFmtId="166" fontId="16" fillId="2" borderId="13" xfId="0" applyNumberFormat="1" applyFont="1" applyFill="1" applyBorder="1" applyAlignment="1">
      <alignment vertical="center"/>
    </xf>
    <xf numFmtId="167" fontId="18" fillId="2" borderId="15" xfId="0" applyNumberFormat="1" applyFont="1" applyFill="1" applyBorder="1" applyAlignment="1">
      <alignment/>
    </xf>
    <xf numFmtId="167" fontId="16" fillId="2" borderId="15" xfId="0" applyNumberFormat="1" applyFont="1" applyFill="1" applyBorder="1" applyAlignment="1">
      <alignment vertical="center"/>
    </xf>
    <xf numFmtId="166" fontId="16" fillId="2" borderId="7" xfId="0" applyNumberFormat="1" applyFont="1" applyFill="1" applyBorder="1" applyAlignment="1">
      <alignment vertical="center"/>
    </xf>
    <xf numFmtId="166" fontId="16" fillId="2" borderId="17" xfId="0" applyNumberFormat="1" applyFont="1" applyFill="1" applyBorder="1" applyAlignment="1">
      <alignment vertical="center"/>
    </xf>
    <xf numFmtId="167" fontId="18" fillId="2" borderId="19" xfId="0" applyNumberFormat="1" applyFont="1" applyFill="1" applyBorder="1" applyAlignment="1">
      <alignment/>
    </xf>
    <xf numFmtId="167" fontId="16" fillId="2" borderId="17" xfId="0" applyNumberFormat="1" applyFont="1" applyFill="1" applyBorder="1" applyAlignment="1">
      <alignment/>
    </xf>
    <xf numFmtId="167" fontId="17" fillId="2" borderId="18" xfId="0" applyNumberFormat="1" applyFont="1" applyFill="1" applyBorder="1" applyAlignment="1">
      <alignment vertical="center"/>
    </xf>
    <xf numFmtId="167" fontId="16" fillId="2" borderId="19" xfId="0" applyNumberFormat="1" applyFont="1" applyFill="1" applyBorder="1" applyAlignment="1">
      <alignment vertical="center"/>
    </xf>
    <xf numFmtId="166" fontId="16" fillId="3" borderId="12" xfId="0" applyNumberFormat="1" applyFont="1" applyFill="1" applyBorder="1" applyAlignment="1">
      <alignment vertical="center"/>
    </xf>
    <xf numFmtId="167" fontId="16" fillId="3" borderId="12" xfId="0" applyNumberFormat="1" applyFont="1" applyFill="1" applyBorder="1" applyAlignment="1">
      <alignment/>
    </xf>
    <xf numFmtId="167" fontId="16" fillId="3" borderId="13" xfId="0" applyNumberFormat="1" applyFont="1" applyFill="1" applyBorder="1" applyAlignment="1">
      <alignment/>
    </xf>
    <xf numFmtId="167" fontId="16" fillId="3" borderId="15" xfId="0" applyNumberFormat="1" applyFont="1" applyFill="1" applyBorder="1" applyAlignment="1">
      <alignment vertical="center"/>
    </xf>
    <xf numFmtId="166" fontId="31" fillId="10" borderId="0" xfId="0" applyNumberFormat="1" applyFont="1" applyFill="1" applyAlignment="1">
      <alignment horizontal="right" vertical="center"/>
    </xf>
    <xf numFmtId="167" fontId="37" fillId="2" borderId="0" xfId="0" applyNumberFormat="1" applyFont="1" applyFill="1" applyAlignment="1">
      <alignment/>
    </xf>
    <xf numFmtId="164" fontId="22" fillId="0" borderId="5" xfId="0" applyFont="1" applyFill="1" applyBorder="1" applyAlignment="1">
      <alignment horizontal="left" vertical="center"/>
    </xf>
    <xf numFmtId="164" fontId="22" fillId="0" borderId="5" xfId="0" applyFont="1" applyFill="1" applyBorder="1" applyAlignment="1">
      <alignment vertical="center"/>
    </xf>
    <xf numFmtId="166" fontId="22" fillId="0" borderId="11" xfId="0" applyNumberFormat="1" applyFont="1" applyFill="1" applyBorder="1" applyAlignment="1">
      <alignment vertical="center"/>
    </xf>
    <xf numFmtId="166" fontId="22" fillId="0" borderId="5" xfId="0" applyNumberFormat="1" applyFont="1" applyFill="1" applyBorder="1" applyAlignment="1">
      <alignment vertical="center"/>
    </xf>
    <xf numFmtId="167" fontId="22" fillId="0" borderId="5" xfId="0" applyNumberFormat="1" applyFont="1" applyFill="1" applyBorder="1" applyAlignment="1">
      <alignment/>
    </xf>
    <xf numFmtId="167" fontId="22" fillId="0" borderId="9" xfId="0" applyNumberFormat="1" applyFont="1" applyFill="1" applyBorder="1" applyAlignment="1">
      <alignment/>
    </xf>
    <xf numFmtId="167" fontId="23" fillId="0" borderId="20" xfId="0" applyNumberFormat="1" applyFont="1" applyFill="1" applyBorder="1" applyAlignment="1">
      <alignment vertical="center"/>
    </xf>
    <xf numFmtId="166" fontId="22" fillId="0" borderId="11" xfId="0" applyNumberFormat="1" applyFont="1" applyFill="1" applyBorder="1" applyAlignment="1">
      <alignment horizontal="right" vertical="center"/>
    </xf>
    <xf numFmtId="167" fontId="22" fillId="0" borderId="5" xfId="0" applyNumberFormat="1" applyFont="1" applyFill="1" applyBorder="1" applyAlignment="1">
      <alignment vertical="center"/>
    </xf>
    <xf numFmtId="166" fontId="33" fillId="2" borderId="8" xfId="0" applyNumberFormat="1" applyFont="1" applyFill="1" applyBorder="1" applyAlignment="1">
      <alignment vertical="center"/>
    </xf>
    <xf numFmtId="166" fontId="33" fillId="0" borderId="0" xfId="0" applyNumberFormat="1" applyFont="1" applyFill="1" applyBorder="1" applyAlignment="1">
      <alignment vertical="center"/>
    </xf>
    <xf numFmtId="166" fontId="33" fillId="0" borderId="0" xfId="0" applyNumberFormat="1" applyFont="1" applyFill="1" applyBorder="1" applyAlignment="1">
      <alignment horizontal="right" vertical="center"/>
    </xf>
    <xf numFmtId="164" fontId="17" fillId="2" borderId="5" xfId="0" applyFont="1" applyFill="1" applyBorder="1" applyAlignment="1">
      <alignment vertical="center"/>
    </xf>
    <xf numFmtId="166" fontId="17" fillId="2" borderId="5" xfId="0" applyNumberFormat="1" applyFont="1" applyFill="1" applyBorder="1" applyAlignment="1">
      <alignment vertical="center"/>
    </xf>
    <xf numFmtId="167" fontId="17" fillId="2" borderId="5" xfId="0" applyNumberFormat="1" applyFont="1" applyFill="1" applyBorder="1" applyAlignment="1">
      <alignment vertical="center"/>
    </xf>
    <xf numFmtId="167" fontId="17" fillId="2" borderId="9" xfId="0" applyNumberFormat="1" applyFont="1" applyFill="1" applyBorder="1" applyAlignment="1">
      <alignment vertical="center"/>
    </xf>
    <xf numFmtId="167" fontId="17" fillId="2" borderId="23" xfId="0" applyNumberFormat="1" applyFont="1" applyFill="1" applyBorder="1" applyAlignment="1">
      <alignment vertical="center"/>
    </xf>
    <xf numFmtId="166" fontId="16" fillId="2" borderId="11" xfId="0" applyNumberFormat="1" applyFont="1" applyFill="1" applyBorder="1" applyAlignment="1">
      <alignment vertical="center"/>
    </xf>
    <xf numFmtId="164" fontId="26" fillId="6" borderId="5" xfId="0" applyFont="1" applyFill="1" applyBorder="1" applyAlignment="1">
      <alignment vertical="center"/>
    </xf>
    <xf numFmtId="166" fontId="26" fillId="6" borderId="5" xfId="0" applyNumberFormat="1" applyFont="1" applyFill="1" applyBorder="1" applyAlignment="1">
      <alignment vertical="center"/>
    </xf>
    <xf numFmtId="167" fontId="26" fillId="6" borderId="5" xfId="0" applyNumberFormat="1" applyFont="1" applyFill="1" applyBorder="1" applyAlignment="1">
      <alignment vertical="center"/>
    </xf>
    <xf numFmtId="167" fontId="26" fillId="6" borderId="9" xfId="0" applyNumberFormat="1" applyFont="1" applyFill="1" applyBorder="1" applyAlignment="1">
      <alignment vertical="center"/>
    </xf>
    <xf numFmtId="167" fontId="26" fillId="6" borderId="20" xfId="0" applyNumberFormat="1" applyFont="1" applyFill="1" applyBorder="1" applyAlignment="1">
      <alignment vertical="center"/>
    </xf>
    <xf numFmtId="166" fontId="26" fillId="6" borderId="11" xfId="0" applyNumberFormat="1" applyFont="1" applyFill="1" applyBorder="1" applyAlignment="1">
      <alignment horizontal="right" vertical="center"/>
    </xf>
    <xf numFmtId="164" fontId="39" fillId="2" borderId="0" xfId="0" applyFont="1" applyFill="1" applyAlignment="1">
      <alignment/>
    </xf>
    <xf numFmtId="164" fontId="16" fillId="2" borderId="9" xfId="0" applyFont="1" applyFill="1" applyBorder="1" applyAlignment="1">
      <alignment horizontal="left" vertical="center"/>
    </xf>
    <xf numFmtId="166" fontId="16" fillId="2" borderId="6" xfId="0" applyNumberFormat="1" applyFont="1" applyFill="1" applyBorder="1" applyAlignment="1">
      <alignment vertical="center"/>
    </xf>
    <xf numFmtId="167" fontId="18" fillId="2" borderId="5" xfId="0" applyNumberFormat="1" applyFont="1" applyFill="1" applyBorder="1" applyAlignment="1">
      <alignment vertical="center"/>
    </xf>
    <xf numFmtId="167" fontId="16" fillId="2" borderId="6" xfId="0" applyNumberFormat="1" applyFont="1" applyFill="1" applyBorder="1" applyAlignment="1">
      <alignment vertical="center"/>
    </xf>
    <xf numFmtId="166" fontId="18" fillId="2" borderId="6" xfId="0" applyNumberFormat="1" applyFont="1" applyFill="1" applyBorder="1" applyAlignment="1">
      <alignment horizontal="right" vertical="center"/>
    </xf>
    <xf numFmtId="167" fontId="39" fillId="2" borderId="0" xfId="0" applyNumberFormat="1" applyFont="1" applyFill="1" applyAlignment="1">
      <alignment/>
    </xf>
    <xf numFmtId="164" fontId="26" fillId="6" borderId="7" xfId="0" applyFont="1" applyFill="1" applyBorder="1" applyAlignment="1">
      <alignment vertical="center"/>
    </xf>
    <xf numFmtId="164" fontId="33" fillId="0" borderId="8" xfId="0" applyFont="1" applyFill="1" applyBorder="1" applyAlignment="1">
      <alignment vertical="center"/>
    </xf>
    <xf numFmtId="166" fontId="33" fillId="0" borderId="8" xfId="0" applyNumberFormat="1" applyFont="1" applyFill="1" applyBorder="1" applyAlignment="1">
      <alignment vertical="center"/>
    </xf>
    <xf numFmtId="167" fontId="33" fillId="0" borderId="8" xfId="0" applyNumberFormat="1" applyFont="1" applyFill="1" applyBorder="1" applyAlignment="1">
      <alignment vertical="center"/>
    </xf>
    <xf numFmtId="166" fontId="33" fillId="0" borderId="4" xfId="0" applyNumberFormat="1" applyFont="1" applyFill="1" applyBorder="1" applyAlignment="1">
      <alignment horizontal="right" vertical="center"/>
    </xf>
    <xf numFmtId="166" fontId="26" fillId="6" borderId="11" xfId="0" applyNumberFormat="1" applyFont="1" applyFill="1" applyBorder="1" applyAlignment="1">
      <alignment vertical="center"/>
    </xf>
    <xf numFmtId="166" fontId="0" fillId="2" borderId="0" xfId="0" applyNumberFormat="1" applyFill="1" applyAlignment="1">
      <alignment/>
    </xf>
    <xf numFmtId="164" fontId="16" fillId="2" borderId="17" xfId="0" applyFont="1" applyFill="1" applyBorder="1" applyAlignment="1">
      <alignment horizontal="left" vertical="center"/>
    </xf>
    <xf numFmtId="164" fontId="18" fillId="2" borderId="7" xfId="0" applyFont="1" applyFill="1" applyBorder="1" applyAlignment="1">
      <alignment vertical="center"/>
    </xf>
    <xf numFmtId="166" fontId="16" fillId="2" borderId="21" xfId="0" applyNumberFormat="1" applyFont="1" applyFill="1" applyBorder="1" applyAlignment="1">
      <alignment vertical="center"/>
    </xf>
    <xf numFmtId="167" fontId="18" fillId="2" borderId="7" xfId="0" applyNumberFormat="1" applyFont="1" applyFill="1" applyBorder="1" applyAlignment="1">
      <alignment vertical="center"/>
    </xf>
    <xf numFmtId="167" fontId="16" fillId="2" borderId="21" xfId="0" applyNumberFormat="1" applyFont="1" applyFill="1" applyBorder="1" applyAlignment="1">
      <alignment vertical="center"/>
    </xf>
    <xf numFmtId="166" fontId="18" fillId="2" borderId="21" xfId="0" applyNumberFormat="1" applyFont="1" applyFill="1" applyBorder="1" applyAlignment="1">
      <alignment horizontal="right" vertical="center"/>
    </xf>
    <xf numFmtId="167" fontId="16" fillId="2" borderId="7" xfId="0" applyNumberFormat="1" applyFont="1" applyFill="1" applyBorder="1" applyAlignment="1">
      <alignment vertical="center"/>
    </xf>
    <xf numFmtId="166" fontId="33" fillId="0" borderId="2" xfId="0" applyNumberFormat="1" applyFont="1" applyFill="1" applyBorder="1" applyAlignment="1">
      <alignment vertical="center"/>
    </xf>
    <xf numFmtId="164" fontId="40" fillId="0" borderId="0" xfId="0" applyFont="1" applyFill="1" applyBorder="1" applyAlignment="1">
      <alignment vertical="center"/>
    </xf>
    <xf numFmtId="167" fontId="0" fillId="0" borderId="0" xfId="0" applyNumberFormat="1" applyAlignment="1">
      <alignment/>
    </xf>
    <xf numFmtId="164" fontId="0" fillId="0" borderId="0" xfId="0" applyAlignment="1">
      <alignment horizontal="right"/>
    </xf>
    <xf numFmtId="164" fontId="17" fillId="4" borderId="5" xfId="0" applyFont="1" applyFill="1" applyBorder="1" applyAlignment="1">
      <alignment vertical="center"/>
    </xf>
    <xf numFmtId="166" fontId="17" fillId="4" borderId="5" xfId="0" applyNumberFormat="1" applyFont="1" applyFill="1" applyBorder="1" applyAlignment="1">
      <alignment vertical="center"/>
    </xf>
    <xf numFmtId="167" fontId="17" fillId="4" borderId="5" xfId="0" applyNumberFormat="1" applyFont="1" applyFill="1" applyBorder="1" applyAlignment="1">
      <alignment vertical="center"/>
    </xf>
    <xf numFmtId="167" fontId="17" fillId="4" borderId="9" xfId="0" applyNumberFormat="1" applyFont="1" applyFill="1" applyBorder="1" applyAlignment="1">
      <alignment vertical="center"/>
    </xf>
    <xf numFmtId="167" fontId="17" fillId="4" borderId="23" xfId="0" applyNumberFormat="1" applyFont="1" applyFill="1" applyBorder="1" applyAlignment="1">
      <alignment vertical="center"/>
    </xf>
    <xf numFmtId="167" fontId="16" fillId="4" borderId="11" xfId="0" applyNumberFormat="1" applyFont="1" applyFill="1" applyBorder="1" applyAlignment="1">
      <alignment vertical="center"/>
    </xf>
    <xf numFmtId="167" fontId="26" fillId="6" borderId="4" xfId="0" applyNumberFormat="1" applyFont="1" applyFill="1" applyBorder="1" applyAlignment="1">
      <alignment vertical="center"/>
    </xf>
    <xf numFmtId="167" fontId="18" fillId="4" borderId="8" xfId="0" applyNumberFormat="1" applyFont="1" applyFill="1" applyBorder="1" applyAlignment="1">
      <alignment vertical="center"/>
    </xf>
    <xf numFmtId="167" fontId="17" fillId="4" borderId="8" xfId="0" applyNumberFormat="1" applyFont="1" applyFill="1" applyBorder="1" applyAlignment="1">
      <alignment vertical="center"/>
    </xf>
    <xf numFmtId="166" fontId="18" fillId="4" borderId="8" xfId="0" applyNumberFormat="1" applyFont="1" applyFill="1" applyBorder="1" applyAlignment="1">
      <alignment horizontal="right" vertical="center"/>
    </xf>
    <xf numFmtId="164" fontId="16" fillId="4" borderId="2" xfId="0" applyFont="1" applyFill="1" applyBorder="1" applyAlignment="1">
      <alignment horizontal="left" vertical="center"/>
    </xf>
    <xf numFmtId="167" fontId="16" fillId="4" borderId="2" xfId="0" applyNumberFormat="1" applyFont="1" applyFill="1" applyBorder="1" applyAlignment="1">
      <alignment vertical="center"/>
    </xf>
    <xf numFmtId="168" fontId="0" fillId="2" borderId="0" xfId="0" applyNumberFormat="1" applyFill="1" applyAlignment="1">
      <alignment/>
    </xf>
    <xf numFmtId="164" fontId="26" fillId="9" borderId="5" xfId="0" applyFont="1" applyFill="1" applyBorder="1" applyAlignment="1">
      <alignment/>
    </xf>
    <xf numFmtId="164" fontId="41" fillId="9" borderId="7" xfId="0" applyFont="1" applyFill="1" applyBorder="1" applyAlignment="1">
      <alignment vertical="center"/>
    </xf>
    <xf numFmtId="166" fontId="41" fillId="9" borderId="7" xfId="0" applyNumberFormat="1" applyFont="1" applyFill="1" applyBorder="1" applyAlignment="1">
      <alignment vertical="center"/>
    </xf>
    <xf numFmtId="167" fontId="41" fillId="9" borderId="7" xfId="0" applyNumberFormat="1" applyFont="1" applyFill="1" applyBorder="1" applyAlignment="1">
      <alignment vertical="center"/>
    </xf>
    <xf numFmtId="167" fontId="41" fillId="9" borderId="23" xfId="0" applyNumberFormat="1" applyFont="1" applyFill="1" applyBorder="1" applyAlignment="1">
      <alignment vertical="center"/>
    </xf>
    <xf numFmtId="166" fontId="41" fillId="9" borderId="19" xfId="0" applyNumberFormat="1" applyFont="1" applyFill="1" applyBorder="1" applyAlignment="1">
      <alignment horizontal="right" vertical="center"/>
    </xf>
    <xf numFmtId="164" fontId="41" fillId="9" borderId="8" xfId="0" applyFont="1" applyFill="1" applyBorder="1" applyAlignment="1">
      <alignment vertical="center"/>
    </xf>
    <xf numFmtId="166" fontId="41" fillId="9" borderId="8" xfId="0" applyNumberFormat="1" applyFont="1" applyFill="1" applyBorder="1" applyAlignment="1">
      <alignment vertical="center"/>
    </xf>
    <xf numFmtId="167" fontId="41" fillId="9" borderId="8" xfId="0" applyNumberFormat="1" applyFont="1" applyFill="1" applyBorder="1" applyAlignment="1">
      <alignment vertical="center"/>
    </xf>
    <xf numFmtId="167" fontId="41" fillId="9" borderId="16" xfId="0" applyNumberFormat="1" applyFont="1" applyFill="1" applyBorder="1" applyAlignment="1">
      <alignment vertical="center"/>
    </xf>
    <xf numFmtId="166" fontId="41" fillId="9" borderId="4" xfId="0" applyNumberFormat="1" applyFont="1" applyFill="1" applyBorder="1" applyAlignment="1">
      <alignment horizontal="right" vertical="center"/>
    </xf>
    <xf numFmtId="164" fontId="26" fillId="9" borderId="8" xfId="0" applyFont="1" applyFill="1" applyBorder="1" applyAlignment="1">
      <alignment vertical="center"/>
    </xf>
    <xf numFmtId="166" fontId="26" fillId="9" borderId="8" xfId="0" applyNumberFormat="1" applyFont="1" applyFill="1" applyBorder="1" applyAlignment="1">
      <alignment vertical="center"/>
    </xf>
    <xf numFmtId="167" fontId="26" fillId="9" borderId="8" xfId="0" applyNumberFormat="1" applyFont="1" applyFill="1" applyBorder="1" applyAlignment="1">
      <alignment vertical="center"/>
    </xf>
    <xf numFmtId="167" fontId="26" fillId="9" borderId="2" xfId="0" applyNumberFormat="1" applyFont="1" applyFill="1" applyBorder="1" applyAlignment="1">
      <alignment vertical="center"/>
    </xf>
    <xf numFmtId="167" fontId="26" fillId="9" borderId="22" xfId="0" applyNumberFormat="1" applyFont="1" applyFill="1" applyBorder="1" applyAlignment="1">
      <alignment vertical="center"/>
    </xf>
    <xf numFmtId="166" fontId="26" fillId="9" borderId="4" xfId="0" applyNumberFormat="1" applyFont="1" applyFill="1" applyBorder="1" applyAlignment="1">
      <alignment horizontal="right" vertical="center"/>
    </xf>
    <xf numFmtId="164" fontId="16" fillId="2" borderId="0" xfId="0" applyFont="1" applyFill="1" applyAlignment="1">
      <alignment vertical="center"/>
    </xf>
    <xf numFmtId="164" fontId="16" fillId="2" borderId="0" xfId="0" applyFont="1" applyFill="1" applyAlignment="1">
      <alignment horizontal="right" vertical="center"/>
    </xf>
    <xf numFmtId="164" fontId="42" fillId="2" borderId="0" xfId="0" applyFont="1" applyFill="1" applyAlignment="1">
      <alignment vertical="center"/>
    </xf>
    <xf numFmtId="164" fontId="16" fillId="2" borderId="8" xfId="0" applyFont="1" applyFill="1" applyBorder="1" applyAlignment="1">
      <alignment vertical="center"/>
    </xf>
    <xf numFmtId="166" fontId="16" fillId="2" borderId="8" xfId="0" applyNumberFormat="1" applyFont="1" applyFill="1" applyBorder="1" applyAlignment="1">
      <alignment horizontal="right" vertical="center"/>
    </xf>
    <xf numFmtId="164" fontId="16" fillId="2" borderId="3" xfId="0" applyFont="1" applyFill="1" applyBorder="1" applyAlignment="1">
      <alignment vertical="center"/>
    </xf>
    <xf numFmtId="164" fontId="16" fillId="2" borderId="3" xfId="0" applyFont="1" applyFill="1" applyBorder="1" applyAlignment="1">
      <alignment horizontal="right" vertical="center"/>
    </xf>
    <xf numFmtId="164" fontId="16" fillId="2" borderId="4" xfId="0" applyFont="1" applyFill="1" applyBorder="1" applyAlignment="1">
      <alignment vertical="center"/>
    </xf>
    <xf numFmtId="164" fontId="16" fillId="2" borderId="6" xfId="0" applyFont="1" applyFill="1" applyBorder="1" applyAlignment="1">
      <alignment vertical="center"/>
    </xf>
    <xf numFmtId="164" fontId="16" fillId="2" borderId="6" xfId="0" applyFont="1" applyFill="1" applyBorder="1" applyAlignment="1">
      <alignment horizontal="right" vertical="center"/>
    </xf>
    <xf numFmtId="167" fontId="16" fillId="2" borderId="0" xfId="0" applyNumberFormat="1" applyFont="1" applyFill="1" applyBorder="1" applyAlignment="1">
      <alignment vertical="center"/>
    </xf>
    <xf numFmtId="164" fontId="16" fillId="2" borderId="0" xfId="0" applyFont="1" applyFill="1" applyBorder="1" applyAlignment="1">
      <alignment horizontal="right" vertical="center"/>
    </xf>
    <xf numFmtId="167" fontId="0" fillId="0" borderId="0" xfId="0" applyNumberFormat="1" applyFill="1" applyBorder="1" applyAlignment="1">
      <alignment/>
    </xf>
    <xf numFmtId="164" fontId="16" fillId="2" borderId="7" xfId="0" applyFont="1" applyFill="1" applyBorder="1" applyAlignment="1">
      <alignment vertical="center"/>
    </xf>
    <xf numFmtId="164" fontId="16" fillId="2" borderId="21" xfId="0" applyFont="1" applyFill="1" applyBorder="1" applyAlignment="1">
      <alignment vertical="center"/>
    </xf>
    <xf numFmtId="164" fontId="16" fillId="2" borderId="21" xfId="0" applyFont="1" applyFill="1" applyBorder="1" applyAlignment="1">
      <alignment horizontal="right" vertical="center"/>
    </xf>
    <xf numFmtId="167" fontId="17" fillId="2" borderId="0" xfId="0" applyNumberFormat="1" applyFont="1" applyFill="1" applyBorder="1" applyAlignment="1">
      <alignment vertical="center"/>
    </xf>
    <xf numFmtId="166" fontId="20" fillId="2" borderId="0" xfId="0" applyNumberFormat="1" applyFont="1" applyFill="1" applyBorder="1" applyAlignment="1">
      <alignment horizontal="right" vertical="center"/>
    </xf>
    <xf numFmtId="167" fontId="43" fillId="0" borderId="0" xfId="0" applyNumberFormat="1" applyFont="1" applyFill="1" applyBorder="1" applyAlignment="1">
      <alignment horizontal="right" vertical="center"/>
    </xf>
    <xf numFmtId="164" fontId="20" fillId="2" borderId="0" xfId="0" applyFont="1" applyFill="1" applyBorder="1" applyAlignment="1">
      <alignment vertical="center"/>
    </xf>
    <xf numFmtId="166" fontId="20" fillId="2" borderId="0" xfId="0" applyNumberFormat="1" applyFont="1" applyFill="1" applyBorder="1" applyAlignment="1">
      <alignment vertical="center"/>
    </xf>
    <xf numFmtId="167" fontId="20" fillId="2" borderId="0" xfId="0" applyNumberFormat="1" applyFont="1" applyFill="1" applyBorder="1" applyAlignment="1">
      <alignment vertical="center"/>
    </xf>
    <xf numFmtId="166" fontId="16" fillId="2" borderId="0" xfId="0" applyNumberFormat="1" applyFont="1" applyFill="1" applyBorder="1" applyAlignment="1">
      <alignment horizontal="right" vertical="center"/>
    </xf>
    <xf numFmtId="164" fontId="44" fillId="0" borderId="0" xfId="0" applyFont="1" applyBorder="1" applyAlignment="1">
      <alignment/>
    </xf>
    <xf numFmtId="164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164" fontId="0" fillId="0" borderId="0" xfId="0" applyBorder="1" applyAlignment="1">
      <alignment horizontal="right"/>
    </xf>
    <xf numFmtId="164" fontId="17" fillId="2" borderId="0" xfId="0" applyFont="1" applyFill="1" applyBorder="1" applyAlignment="1">
      <alignment vertical="center"/>
    </xf>
    <xf numFmtId="166" fontId="17" fillId="2" borderId="0" xfId="0" applyNumberFormat="1" applyFont="1" applyFill="1" applyBorder="1" applyAlignment="1">
      <alignment vertical="center"/>
    </xf>
    <xf numFmtId="164" fontId="10" fillId="2" borderId="0" xfId="0" applyFont="1" applyFill="1" applyBorder="1" applyAlignment="1">
      <alignment/>
    </xf>
    <xf numFmtId="166" fontId="39" fillId="0" borderId="0" xfId="0" applyNumberFormat="1" applyFont="1" applyFill="1" applyBorder="1" applyAlignment="1">
      <alignment/>
    </xf>
    <xf numFmtId="167" fontId="45" fillId="2" borderId="0" xfId="0" applyNumberFormat="1" applyFont="1" applyFill="1" applyBorder="1" applyAlignment="1">
      <alignment vertical="center"/>
    </xf>
    <xf numFmtId="167" fontId="41" fillId="0" borderId="0" xfId="0" applyNumberFormat="1" applyFont="1" applyFill="1" applyBorder="1" applyAlignment="1">
      <alignment vertical="center"/>
    </xf>
    <xf numFmtId="164" fontId="40" fillId="0" borderId="0" xfId="0" applyFont="1" applyBorder="1" applyAlignment="1">
      <alignment vertical="center"/>
    </xf>
    <xf numFmtId="164" fontId="20" fillId="0" borderId="0" xfId="0" applyFont="1" applyFill="1" applyBorder="1" applyAlignment="1">
      <alignment vertical="center"/>
    </xf>
    <xf numFmtId="166" fontId="20" fillId="0" borderId="0" xfId="0" applyNumberFormat="1" applyFont="1" applyFill="1" applyBorder="1" applyAlignment="1">
      <alignment vertical="center"/>
    </xf>
    <xf numFmtId="166" fontId="20" fillId="0" borderId="0" xfId="0" applyNumberFormat="1" applyFont="1" applyFill="1" applyBorder="1" applyAlignment="1">
      <alignment horizontal="right" vertical="center"/>
    </xf>
    <xf numFmtId="167" fontId="17" fillId="0" borderId="0" xfId="0" applyNumberFormat="1" applyFont="1" applyFill="1" applyBorder="1" applyAlignment="1">
      <alignment vertical="center"/>
    </xf>
    <xf numFmtId="164" fontId="44" fillId="0" borderId="0" xfId="0" applyFont="1" applyFill="1" applyBorder="1" applyAlignment="1">
      <alignment/>
    </xf>
    <xf numFmtId="164" fontId="0" fillId="0" borderId="0" xfId="0" applyFill="1" applyBorder="1" applyAlignment="1">
      <alignment horizontal="right"/>
    </xf>
    <xf numFmtId="164" fontId="17" fillId="0" borderId="0" xfId="0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16" fillId="0" borderId="0" xfId="0" applyNumberFormat="1" applyFont="1" applyFill="1" applyBorder="1" applyAlignment="1">
      <alignment horizontal="right" vertical="center"/>
    </xf>
    <xf numFmtId="164" fontId="26" fillId="0" borderId="0" xfId="0" applyFont="1" applyFill="1" applyBorder="1" applyAlignment="1">
      <alignment/>
    </xf>
    <xf numFmtId="167" fontId="46" fillId="0" borderId="0" xfId="0" applyNumberFormat="1" applyFont="1" applyFill="1" applyBorder="1" applyAlignment="1">
      <alignment vertical="center"/>
    </xf>
    <xf numFmtId="164" fontId="41" fillId="0" borderId="0" xfId="0" applyFont="1" applyFill="1" applyBorder="1" applyAlignment="1">
      <alignment vertical="center"/>
    </xf>
    <xf numFmtId="166" fontId="41" fillId="0" borderId="0" xfId="0" applyNumberFormat="1" applyFont="1" applyFill="1" applyBorder="1" applyAlignment="1">
      <alignment vertical="center"/>
    </xf>
    <xf numFmtId="166" fontId="41" fillId="0" borderId="0" xfId="0" applyNumberFormat="1" applyFont="1" applyFill="1" applyBorder="1" applyAlignment="1">
      <alignment horizontal="right" vertical="center"/>
    </xf>
    <xf numFmtId="164" fontId="26" fillId="0" borderId="0" xfId="0" applyFont="1" applyFill="1" applyBorder="1" applyAlignment="1">
      <alignment vertical="center"/>
    </xf>
    <xf numFmtId="166" fontId="26" fillId="0" borderId="0" xfId="0" applyNumberFormat="1" applyFont="1" applyFill="1" applyBorder="1" applyAlignment="1">
      <alignment vertical="center"/>
    </xf>
    <xf numFmtId="167" fontId="26" fillId="0" borderId="0" xfId="0" applyNumberFormat="1" applyFont="1" applyFill="1" applyBorder="1" applyAlignment="1">
      <alignment vertical="center"/>
    </xf>
    <xf numFmtId="166" fontId="26" fillId="0" borderId="0" xfId="0" applyNumberFormat="1" applyFont="1" applyFill="1" applyBorder="1" applyAlignment="1">
      <alignment horizontal="right" vertical="center"/>
    </xf>
    <xf numFmtId="164" fontId="16" fillId="0" borderId="0" xfId="0" applyFont="1" applyFill="1" applyBorder="1" applyAlignment="1">
      <alignment horizontal="right" vertical="center"/>
    </xf>
    <xf numFmtId="164" fontId="42" fillId="0" borderId="0" xfId="0" applyFont="1" applyFill="1" applyBorder="1" applyAlignment="1">
      <alignment vertical="center"/>
    </xf>
    <xf numFmtId="164" fontId="0" fillId="2" borderId="0" xfId="0" applyFill="1" applyBorder="1" applyAlignment="1">
      <alignment horizontal="right"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X423"/>
  <sheetViews>
    <sheetView tabSelected="1" zoomScale="85" zoomScaleNormal="85" zoomScaleSheetLayoutView="75" workbookViewId="0" topLeftCell="A1">
      <selection activeCell="D43" sqref="D43"/>
    </sheetView>
  </sheetViews>
  <sheetFormatPr defaultColWidth="9.140625" defaultRowHeight="12.75"/>
  <cols>
    <col min="1" max="1" width="2.28125" style="1" customWidth="1"/>
    <col min="2" max="2" width="9.140625" style="1" customWidth="1"/>
    <col min="3" max="3" width="49.8515625" style="1" customWidth="1"/>
    <col min="4" max="4" width="14.140625" style="1" customWidth="1"/>
    <col min="5" max="5" width="11.8515625" style="1" customWidth="1"/>
    <col min="6" max="6" width="14.140625" style="1" customWidth="1"/>
    <col min="7" max="7" width="16.7109375" style="1" customWidth="1"/>
    <col min="8" max="8" width="15.140625" style="1" customWidth="1"/>
    <col min="9" max="9" width="16.7109375" style="1" customWidth="1"/>
    <col min="10" max="10" width="6.421875" style="1" customWidth="1"/>
    <col min="11" max="11" width="16.8515625" style="1" customWidth="1"/>
    <col min="12" max="12" width="1.28515625" style="1" customWidth="1"/>
    <col min="13" max="13" width="13.00390625" style="1" customWidth="1"/>
    <col min="14" max="14" width="13.140625" style="1" customWidth="1"/>
    <col min="15" max="15" width="1.57421875" style="1" customWidth="1"/>
    <col min="16" max="16" width="16.00390625" style="1" customWidth="1"/>
    <col min="17" max="16384" width="8.8515625" style="1" customWidth="1"/>
  </cols>
  <sheetData>
    <row r="1" spans="2:11" ht="30">
      <c r="B1" s="2"/>
      <c r="C1" s="2"/>
      <c r="D1" s="2"/>
      <c r="E1" s="2"/>
      <c r="F1" s="2"/>
      <c r="G1" s="2"/>
      <c r="H1" s="2"/>
      <c r="I1" s="2"/>
      <c r="J1" s="3"/>
      <c r="K1" s="4" t="s">
        <v>0</v>
      </c>
    </row>
    <row r="2" spans="2:11" ht="12.75"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19.5" customHeight="1">
      <c r="B3" s="5" t="s">
        <v>1</v>
      </c>
      <c r="C3" s="6"/>
      <c r="D3" s="6"/>
      <c r="E3" s="6"/>
      <c r="F3" s="6"/>
      <c r="G3" s="6"/>
      <c r="H3" s="6"/>
      <c r="I3" s="6"/>
      <c r="J3" s="6"/>
      <c r="K3" s="7"/>
    </row>
    <row r="4" spans="2:11" ht="18.75">
      <c r="B4" s="8"/>
      <c r="C4" s="9"/>
      <c r="D4" s="9"/>
      <c r="E4" s="9"/>
      <c r="F4" s="9"/>
      <c r="G4" s="9"/>
      <c r="H4" s="9"/>
      <c r="I4" s="9"/>
      <c r="J4" s="9"/>
      <c r="K4" s="10"/>
    </row>
    <row r="5" spans="2:11" ht="27" customHeight="1">
      <c r="B5" s="11" t="s">
        <v>2</v>
      </c>
      <c r="C5" s="12"/>
      <c r="D5" s="13"/>
      <c r="E5" s="14"/>
      <c r="F5" s="14"/>
      <c r="G5" s="14"/>
      <c r="H5" s="14"/>
      <c r="I5" s="14"/>
      <c r="J5" s="9"/>
      <c r="K5" s="15" t="s">
        <v>3</v>
      </c>
    </row>
    <row r="6" spans="2:11" ht="12.75">
      <c r="B6" s="14"/>
      <c r="C6" s="16"/>
      <c r="D6" s="16"/>
      <c r="E6" s="16"/>
      <c r="F6" s="16"/>
      <c r="G6" s="16"/>
      <c r="H6" s="16"/>
      <c r="I6" s="16"/>
      <c r="J6" s="16"/>
      <c r="K6" s="16"/>
    </row>
    <row r="7" spans="2:11" ht="16.5" customHeight="1">
      <c r="B7" s="17"/>
      <c r="C7" s="17"/>
      <c r="D7" s="18"/>
      <c r="E7" s="19" t="s">
        <v>4</v>
      </c>
      <c r="F7" s="20"/>
      <c r="G7" s="18"/>
      <c r="H7" s="19"/>
      <c r="I7" s="21" t="s">
        <v>5</v>
      </c>
      <c r="J7" s="19"/>
      <c r="K7" s="20"/>
    </row>
    <row r="8" spans="2:11" ht="17.25">
      <c r="B8" s="22" t="s">
        <v>6</v>
      </c>
      <c r="C8" s="23" t="s">
        <v>7</v>
      </c>
      <c r="D8" s="24" t="s">
        <v>8</v>
      </c>
      <c r="E8" s="25" t="s">
        <v>9</v>
      </c>
      <c r="F8" s="24" t="s">
        <v>10</v>
      </c>
      <c r="G8" s="24" t="s">
        <v>8</v>
      </c>
      <c r="H8" s="26" t="s">
        <v>9</v>
      </c>
      <c r="I8" s="27" t="s">
        <v>10</v>
      </c>
      <c r="J8" s="28" t="s">
        <v>11</v>
      </c>
      <c r="K8" s="29" t="s">
        <v>12</v>
      </c>
    </row>
    <row r="9" spans="2:11" ht="16.5">
      <c r="B9" s="30"/>
      <c r="C9" s="31"/>
      <c r="D9" s="32"/>
      <c r="E9" s="32"/>
      <c r="F9" s="32"/>
      <c r="G9" s="32"/>
      <c r="H9" s="32"/>
      <c r="I9" s="33"/>
      <c r="J9" s="34"/>
      <c r="K9" s="32"/>
    </row>
    <row r="10" spans="2:11" ht="16.5" customHeight="1">
      <c r="B10" s="35" t="s">
        <v>13</v>
      </c>
      <c r="C10" s="36"/>
      <c r="D10" s="36"/>
      <c r="E10" s="36"/>
      <c r="F10" s="36"/>
      <c r="G10" s="36"/>
      <c r="H10" s="36"/>
      <c r="I10" s="37"/>
      <c r="J10" s="38"/>
      <c r="K10" s="36"/>
    </row>
    <row r="11" spans="2:15" ht="16.5" customHeight="1">
      <c r="B11" s="39">
        <v>602</v>
      </c>
      <c r="C11" s="40" t="s">
        <v>14</v>
      </c>
      <c r="D11" s="41">
        <v>400000</v>
      </c>
      <c r="E11" s="41">
        <v>0</v>
      </c>
      <c r="F11" s="41">
        <f aca="true" t="shared" si="0" ref="F11:F18">SUM(D11:E11)</f>
        <v>400000</v>
      </c>
      <c r="G11" s="42">
        <v>606359</v>
      </c>
      <c r="H11" s="43">
        <v>0</v>
      </c>
      <c r="I11" s="44">
        <f aca="true" t="shared" si="1" ref="I11:I18">SUM(G11:H11)</f>
        <v>606359</v>
      </c>
      <c r="J11" s="45">
        <f aca="true" t="shared" si="2" ref="J11:J19">(I11/F11)*100</f>
        <v>151.58974999999998</v>
      </c>
      <c r="K11" s="46">
        <f aca="true" t="shared" si="3" ref="K11:K111">(F11-I11)</f>
        <v>-206359</v>
      </c>
      <c r="M11" s="47"/>
      <c r="N11" s="48"/>
      <c r="O11" s="48"/>
    </row>
    <row r="12" spans="2:15" ht="16.5" customHeight="1">
      <c r="B12" s="49">
        <v>602</v>
      </c>
      <c r="C12" s="50" t="s">
        <v>15</v>
      </c>
      <c r="D12" s="51">
        <v>70000</v>
      </c>
      <c r="E12" s="51">
        <v>0</v>
      </c>
      <c r="F12" s="51">
        <f t="shared" si="0"/>
        <v>70000</v>
      </c>
      <c r="G12" s="52">
        <v>148275</v>
      </c>
      <c r="H12" s="53">
        <v>0</v>
      </c>
      <c r="I12" s="54">
        <f t="shared" si="1"/>
        <v>148275</v>
      </c>
      <c r="J12" s="55">
        <f t="shared" si="2"/>
        <v>211.82142857142856</v>
      </c>
      <c r="K12" s="56">
        <f t="shared" si="3"/>
        <v>-78275</v>
      </c>
      <c r="M12" s="47"/>
      <c r="N12" s="48"/>
      <c r="O12" s="48"/>
    </row>
    <row r="13" spans="2:15" ht="16.5" customHeight="1">
      <c r="B13" s="49">
        <v>602</v>
      </c>
      <c r="C13" s="50" t="s">
        <v>16</v>
      </c>
      <c r="D13" s="51">
        <v>0</v>
      </c>
      <c r="E13" s="51">
        <v>300000</v>
      </c>
      <c r="F13" s="51">
        <f t="shared" si="0"/>
        <v>300000</v>
      </c>
      <c r="G13" s="52">
        <v>0</v>
      </c>
      <c r="H13" s="53">
        <v>283220</v>
      </c>
      <c r="I13" s="54">
        <f t="shared" si="1"/>
        <v>283220</v>
      </c>
      <c r="J13" s="55">
        <f t="shared" si="2"/>
        <v>94.40666666666667</v>
      </c>
      <c r="K13" s="56">
        <f t="shared" si="3"/>
        <v>16780</v>
      </c>
      <c r="M13" s="47"/>
      <c r="N13" s="48"/>
      <c r="O13" s="48"/>
    </row>
    <row r="14" spans="2:15" ht="16.5" customHeight="1">
      <c r="B14" s="49">
        <v>602</v>
      </c>
      <c r="C14" s="50" t="s">
        <v>17</v>
      </c>
      <c r="D14" s="51">
        <v>30000</v>
      </c>
      <c r="E14" s="51">
        <v>0</v>
      </c>
      <c r="F14" s="51">
        <f t="shared" si="0"/>
        <v>30000</v>
      </c>
      <c r="G14" s="52">
        <v>44340</v>
      </c>
      <c r="H14" s="53">
        <v>0</v>
      </c>
      <c r="I14" s="54">
        <f t="shared" si="1"/>
        <v>44340</v>
      </c>
      <c r="J14" s="55">
        <f t="shared" si="2"/>
        <v>147.8</v>
      </c>
      <c r="K14" s="56">
        <f t="shared" si="3"/>
        <v>-14340</v>
      </c>
      <c r="M14" s="47"/>
      <c r="N14" s="48"/>
      <c r="O14" s="48"/>
    </row>
    <row r="15" spans="2:15" ht="16.5" customHeight="1">
      <c r="B15" s="57">
        <v>602</v>
      </c>
      <c r="C15" s="58" t="s">
        <v>18</v>
      </c>
      <c r="D15" s="59">
        <v>75000</v>
      </c>
      <c r="E15" s="59">
        <v>0</v>
      </c>
      <c r="F15" s="59">
        <f t="shared" si="0"/>
        <v>75000</v>
      </c>
      <c r="G15" s="60">
        <v>64100</v>
      </c>
      <c r="H15" s="61">
        <v>0</v>
      </c>
      <c r="I15" s="62">
        <f t="shared" si="1"/>
        <v>64100</v>
      </c>
      <c r="J15" s="55">
        <f t="shared" si="2"/>
        <v>85.46666666666667</v>
      </c>
      <c r="K15" s="63">
        <f t="shared" si="3"/>
        <v>10900</v>
      </c>
      <c r="M15" s="47"/>
      <c r="N15" s="48"/>
      <c r="O15" s="48"/>
    </row>
    <row r="16" spans="2:15" ht="16.5" customHeight="1">
      <c r="B16" s="57">
        <v>602</v>
      </c>
      <c r="C16" s="58" t="s">
        <v>19</v>
      </c>
      <c r="D16" s="59">
        <v>4000</v>
      </c>
      <c r="E16" s="59">
        <v>0</v>
      </c>
      <c r="F16" s="59">
        <f t="shared" si="0"/>
        <v>4000</v>
      </c>
      <c r="G16" s="60">
        <v>0</v>
      </c>
      <c r="H16" s="61">
        <v>0</v>
      </c>
      <c r="I16" s="62">
        <f t="shared" si="1"/>
        <v>0</v>
      </c>
      <c r="J16" s="55">
        <f t="shared" si="2"/>
        <v>0</v>
      </c>
      <c r="K16" s="63">
        <f t="shared" si="3"/>
        <v>4000</v>
      </c>
      <c r="M16" s="47"/>
      <c r="N16" s="48"/>
      <c r="O16" s="48"/>
    </row>
    <row r="17" spans="2:15" ht="16.5" customHeight="1">
      <c r="B17" s="57">
        <v>602</v>
      </c>
      <c r="C17" s="58" t="s">
        <v>20</v>
      </c>
      <c r="D17" s="59">
        <v>5000</v>
      </c>
      <c r="E17" s="59">
        <v>0</v>
      </c>
      <c r="F17" s="59">
        <f t="shared" si="0"/>
        <v>5000</v>
      </c>
      <c r="G17" s="60">
        <v>0</v>
      </c>
      <c r="H17" s="61">
        <v>0</v>
      </c>
      <c r="I17" s="62">
        <f t="shared" si="1"/>
        <v>0</v>
      </c>
      <c r="J17" s="55">
        <f t="shared" si="2"/>
        <v>0</v>
      </c>
      <c r="K17" s="63">
        <f t="shared" si="3"/>
        <v>5000</v>
      </c>
      <c r="M17" s="47"/>
      <c r="N17" s="48"/>
      <c r="O17" s="48"/>
    </row>
    <row r="18" spans="2:15" ht="16.5" customHeight="1">
      <c r="B18" s="49">
        <v>602</v>
      </c>
      <c r="C18" s="50" t="s">
        <v>21</v>
      </c>
      <c r="D18" s="51">
        <v>20000</v>
      </c>
      <c r="E18" s="51">
        <v>0</v>
      </c>
      <c r="F18" s="51">
        <f t="shared" si="0"/>
        <v>20000</v>
      </c>
      <c r="G18" s="52">
        <v>17400</v>
      </c>
      <c r="H18" s="53">
        <v>0</v>
      </c>
      <c r="I18" s="54">
        <f t="shared" si="1"/>
        <v>17400</v>
      </c>
      <c r="J18" s="55">
        <f t="shared" si="2"/>
        <v>87</v>
      </c>
      <c r="K18" s="56">
        <f t="shared" si="3"/>
        <v>2600</v>
      </c>
      <c r="M18" s="47"/>
      <c r="N18" s="48"/>
      <c r="O18" s="48"/>
    </row>
    <row r="19" spans="2:15" ht="16.5" customHeight="1">
      <c r="B19" s="64" t="s">
        <v>22</v>
      </c>
      <c r="C19" s="64"/>
      <c r="D19" s="65">
        <f>SUM(D11:D18)</f>
        <v>604000</v>
      </c>
      <c r="E19" s="65">
        <f>SUM(E11:E18)</f>
        <v>300000</v>
      </c>
      <c r="F19" s="65">
        <f>SUM(F11:F18)</f>
        <v>904000</v>
      </c>
      <c r="G19" s="66">
        <f>SUM(G11:G18)</f>
        <v>880474</v>
      </c>
      <c r="H19" s="67">
        <f>SUM(H11:H18)</f>
        <v>283220</v>
      </c>
      <c r="I19" s="68">
        <f>SUM(I11:I18)</f>
        <v>1163694</v>
      </c>
      <c r="J19" s="69">
        <f t="shared" si="2"/>
        <v>128.72721238938055</v>
      </c>
      <c r="K19" s="66">
        <f t="shared" si="3"/>
        <v>-259694</v>
      </c>
      <c r="M19" s="47"/>
      <c r="N19" s="48"/>
      <c r="O19" s="48"/>
    </row>
    <row r="20" spans="2:15" ht="16.5" customHeight="1">
      <c r="B20" s="49">
        <v>603</v>
      </c>
      <c r="C20" s="50" t="s">
        <v>23</v>
      </c>
      <c r="D20" s="51">
        <v>0</v>
      </c>
      <c r="E20" s="51">
        <v>0</v>
      </c>
      <c r="F20" s="51">
        <f aca="true" t="shared" si="4" ref="F20:F24">SUM(D20:E20)</f>
        <v>0</v>
      </c>
      <c r="G20" s="52">
        <v>0</v>
      </c>
      <c r="H20" s="53">
        <v>4700</v>
      </c>
      <c r="I20" s="54">
        <f aca="true" t="shared" si="5" ref="I20:I24">SUM(G20:H20)</f>
        <v>4700</v>
      </c>
      <c r="J20" s="55" t="s">
        <v>24</v>
      </c>
      <c r="K20" s="56">
        <f t="shared" si="3"/>
        <v>-4700</v>
      </c>
      <c r="M20" s="47"/>
      <c r="N20" s="48"/>
      <c r="O20" s="48"/>
    </row>
    <row r="21" spans="2:15" ht="16.5" customHeight="1">
      <c r="B21" s="49">
        <v>603</v>
      </c>
      <c r="C21" s="50" t="s">
        <v>25</v>
      </c>
      <c r="D21" s="51">
        <v>0</v>
      </c>
      <c r="E21" s="51">
        <v>0</v>
      </c>
      <c r="F21" s="51">
        <f t="shared" si="4"/>
        <v>0</v>
      </c>
      <c r="G21" s="52">
        <v>0</v>
      </c>
      <c r="H21" s="53">
        <v>0</v>
      </c>
      <c r="I21" s="54">
        <f t="shared" si="5"/>
        <v>0</v>
      </c>
      <c r="J21" s="55" t="s">
        <v>24</v>
      </c>
      <c r="K21" s="56">
        <f t="shared" si="3"/>
        <v>0</v>
      </c>
      <c r="M21" s="47"/>
      <c r="N21" s="48"/>
      <c r="O21" s="48"/>
    </row>
    <row r="22" spans="2:15" ht="16.5" customHeight="1">
      <c r="B22" s="49">
        <v>603</v>
      </c>
      <c r="C22" s="50" t="s">
        <v>26</v>
      </c>
      <c r="D22" s="51">
        <v>0</v>
      </c>
      <c r="E22" s="51">
        <v>0</v>
      </c>
      <c r="F22" s="51">
        <f t="shared" si="4"/>
        <v>0</v>
      </c>
      <c r="G22" s="52">
        <v>0</v>
      </c>
      <c r="H22" s="53">
        <v>0</v>
      </c>
      <c r="I22" s="54">
        <f t="shared" si="5"/>
        <v>0</v>
      </c>
      <c r="J22" s="55" t="s">
        <v>24</v>
      </c>
      <c r="K22" s="56">
        <f t="shared" si="3"/>
        <v>0</v>
      </c>
      <c r="M22" s="70"/>
      <c r="N22" s="71"/>
      <c r="O22" s="72"/>
    </row>
    <row r="23" spans="2:15" ht="15.75" customHeight="1">
      <c r="B23" s="49">
        <v>603</v>
      </c>
      <c r="C23" s="50" t="s">
        <v>27</v>
      </c>
      <c r="D23" s="51">
        <v>0</v>
      </c>
      <c r="E23" s="51">
        <v>10000</v>
      </c>
      <c r="F23" s="51">
        <f t="shared" si="4"/>
        <v>10000</v>
      </c>
      <c r="G23" s="52">
        <v>0</v>
      </c>
      <c r="H23" s="53">
        <v>16100</v>
      </c>
      <c r="I23" s="54">
        <f t="shared" si="5"/>
        <v>16100</v>
      </c>
      <c r="J23" s="55">
        <f>(I23/F23)*100</f>
        <v>161</v>
      </c>
      <c r="K23" s="56">
        <f t="shared" si="3"/>
        <v>-6100</v>
      </c>
      <c r="M23" s="70"/>
      <c r="N23" s="71"/>
      <c r="O23" s="72"/>
    </row>
    <row r="24" spans="2:15" ht="15.75" customHeight="1">
      <c r="B24" s="49">
        <v>603</v>
      </c>
      <c r="C24" s="50" t="s">
        <v>28</v>
      </c>
      <c r="D24" s="51">
        <v>0</v>
      </c>
      <c r="E24" s="51">
        <v>0</v>
      </c>
      <c r="F24" s="51">
        <f t="shared" si="4"/>
        <v>0</v>
      </c>
      <c r="G24" s="52">
        <v>0</v>
      </c>
      <c r="H24" s="53">
        <v>0</v>
      </c>
      <c r="I24" s="54">
        <f t="shared" si="5"/>
        <v>0</v>
      </c>
      <c r="J24" s="55" t="s">
        <v>24</v>
      </c>
      <c r="K24" s="56">
        <f t="shared" si="3"/>
        <v>0</v>
      </c>
      <c r="M24" s="70"/>
      <c r="N24" s="71"/>
      <c r="O24" s="72"/>
    </row>
    <row r="25" spans="2:15" ht="15.75" customHeight="1">
      <c r="B25" s="64" t="s">
        <v>29</v>
      </c>
      <c r="C25" s="64"/>
      <c r="D25" s="65">
        <f>SUM(D20:D24)</f>
        <v>0</v>
      </c>
      <c r="E25" s="65">
        <f>SUM(E20:E24)</f>
        <v>10000</v>
      </c>
      <c r="F25" s="65">
        <f>SUM(F20:F24)</f>
        <v>10000</v>
      </c>
      <c r="G25" s="66">
        <f>SUM(G20:G24)</f>
        <v>0</v>
      </c>
      <c r="H25" s="67">
        <f>SUM(H20:H24)</f>
        <v>20800</v>
      </c>
      <c r="I25" s="68">
        <f>SUM(I20:I24)</f>
        <v>20800</v>
      </c>
      <c r="J25" s="69">
        <f>(I25/F25)*100</f>
        <v>208</v>
      </c>
      <c r="K25" s="66">
        <f t="shared" si="3"/>
        <v>-10800</v>
      </c>
      <c r="M25" s="70"/>
      <c r="N25" s="71"/>
      <c r="O25" s="72"/>
    </row>
    <row r="26" spans="2:15" ht="15" customHeight="1">
      <c r="B26" s="73">
        <v>604</v>
      </c>
      <c r="C26" s="74" t="s">
        <v>30</v>
      </c>
      <c r="D26" s="75">
        <v>0</v>
      </c>
      <c r="E26" s="75">
        <v>0</v>
      </c>
      <c r="F26" s="75">
        <f aca="true" t="shared" si="6" ref="F26:F30">SUM(D26:E26)</f>
        <v>0</v>
      </c>
      <c r="G26" s="76">
        <v>0</v>
      </c>
      <c r="H26" s="77">
        <v>0</v>
      </c>
      <c r="I26" s="78">
        <f aca="true" t="shared" si="7" ref="I26:I34">SUM(G26:H26)</f>
        <v>0</v>
      </c>
      <c r="J26" s="79" t="s">
        <v>24</v>
      </c>
      <c r="K26" s="80">
        <f t="shared" si="3"/>
        <v>0</v>
      </c>
      <c r="M26" s="70"/>
      <c r="N26" s="81"/>
      <c r="O26" s="81"/>
    </row>
    <row r="27" spans="2:15" ht="15.75" customHeight="1">
      <c r="B27" s="82">
        <v>644</v>
      </c>
      <c r="C27" s="83" t="s">
        <v>31</v>
      </c>
      <c r="D27" s="84">
        <v>0</v>
      </c>
      <c r="E27" s="84">
        <v>0</v>
      </c>
      <c r="F27" s="84">
        <f t="shared" si="6"/>
        <v>0</v>
      </c>
      <c r="G27" s="85">
        <v>0</v>
      </c>
      <c r="H27" s="86">
        <v>0</v>
      </c>
      <c r="I27" s="87">
        <f t="shared" si="7"/>
        <v>0</v>
      </c>
      <c r="J27" s="88" t="s">
        <v>24</v>
      </c>
      <c r="K27" s="89">
        <f t="shared" si="3"/>
        <v>0</v>
      </c>
      <c r="M27" s="70"/>
      <c r="N27" s="90"/>
      <c r="O27" s="90"/>
    </row>
    <row r="28" spans="2:15" ht="15.75">
      <c r="B28" s="82">
        <v>645</v>
      </c>
      <c r="C28" s="83" t="s">
        <v>32</v>
      </c>
      <c r="D28" s="84">
        <v>0</v>
      </c>
      <c r="E28" s="84">
        <v>0</v>
      </c>
      <c r="F28" s="84">
        <f t="shared" si="6"/>
        <v>0</v>
      </c>
      <c r="G28" s="85">
        <v>0</v>
      </c>
      <c r="H28" s="86">
        <v>0</v>
      </c>
      <c r="I28" s="87">
        <f t="shared" si="7"/>
        <v>0</v>
      </c>
      <c r="J28" s="88" t="s">
        <v>24</v>
      </c>
      <c r="K28" s="89">
        <f t="shared" si="3"/>
        <v>0</v>
      </c>
      <c r="M28" s="70"/>
      <c r="N28" s="81"/>
      <c r="O28" s="81"/>
    </row>
    <row r="29" spans="2:16" ht="15.75">
      <c r="B29" s="49">
        <v>648</v>
      </c>
      <c r="C29" s="50" t="s">
        <v>33</v>
      </c>
      <c r="D29" s="51">
        <v>0</v>
      </c>
      <c r="E29" s="51">
        <v>0</v>
      </c>
      <c r="F29" s="51">
        <f t="shared" si="6"/>
        <v>0</v>
      </c>
      <c r="G29" s="52">
        <v>0</v>
      </c>
      <c r="H29" s="53">
        <v>0</v>
      </c>
      <c r="I29" s="54">
        <f t="shared" si="7"/>
        <v>0</v>
      </c>
      <c r="J29" s="91" t="s">
        <v>24</v>
      </c>
      <c r="K29" s="56">
        <f t="shared" si="3"/>
        <v>0</v>
      </c>
      <c r="M29" s="70"/>
      <c r="N29" s="92"/>
      <c r="O29" s="93"/>
      <c r="P29" s="94"/>
    </row>
    <row r="30" spans="2:16" ht="15.75">
      <c r="B30" s="49">
        <v>648</v>
      </c>
      <c r="C30" s="50" t="s">
        <v>34</v>
      </c>
      <c r="D30" s="51">
        <v>21000</v>
      </c>
      <c r="E30" s="51">
        <v>0</v>
      </c>
      <c r="F30" s="51">
        <f t="shared" si="6"/>
        <v>21000</v>
      </c>
      <c r="G30" s="52">
        <v>16000</v>
      </c>
      <c r="H30" s="53">
        <v>0</v>
      </c>
      <c r="I30" s="54">
        <f t="shared" si="7"/>
        <v>16000</v>
      </c>
      <c r="J30" s="91" t="s">
        <v>24</v>
      </c>
      <c r="K30" s="56">
        <f t="shared" si="3"/>
        <v>5000</v>
      </c>
      <c r="M30" s="70"/>
      <c r="N30" s="92"/>
      <c r="O30" s="93"/>
      <c r="P30" s="94"/>
    </row>
    <row r="31" spans="2:16" ht="15.75">
      <c r="B31" s="49">
        <v>648</v>
      </c>
      <c r="C31" s="50" t="s">
        <v>35</v>
      </c>
      <c r="D31" s="51">
        <v>0</v>
      </c>
      <c r="E31" s="51">
        <v>0</v>
      </c>
      <c r="F31" s="51">
        <v>0</v>
      </c>
      <c r="G31" s="52">
        <v>4023.92</v>
      </c>
      <c r="H31" s="53">
        <v>0</v>
      </c>
      <c r="I31" s="54">
        <f t="shared" si="7"/>
        <v>4023.92</v>
      </c>
      <c r="J31" s="95"/>
      <c r="K31" s="56">
        <f t="shared" si="3"/>
        <v>-4023.92</v>
      </c>
      <c r="M31" s="70"/>
      <c r="N31" s="92"/>
      <c r="O31" s="93"/>
      <c r="P31" s="94"/>
    </row>
    <row r="32" spans="2:16" ht="15.75">
      <c r="B32" s="49">
        <v>648</v>
      </c>
      <c r="C32" s="50" t="s">
        <v>36</v>
      </c>
      <c r="D32" s="51">
        <v>0</v>
      </c>
      <c r="E32" s="51"/>
      <c r="F32" s="51">
        <v>0</v>
      </c>
      <c r="G32" s="52">
        <v>8036</v>
      </c>
      <c r="H32" s="53">
        <v>0</v>
      </c>
      <c r="I32" s="54">
        <f t="shared" si="7"/>
        <v>8036</v>
      </c>
      <c r="J32" s="95"/>
      <c r="K32" s="56">
        <f t="shared" si="3"/>
        <v>-8036</v>
      </c>
      <c r="M32" s="70"/>
      <c r="N32" s="92"/>
      <c r="O32" s="93"/>
      <c r="P32" s="94"/>
    </row>
    <row r="33" spans="2:16" ht="15.75">
      <c r="B33" s="49">
        <v>648</v>
      </c>
      <c r="C33" s="50" t="s">
        <v>37</v>
      </c>
      <c r="D33" s="51">
        <v>0</v>
      </c>
      <c r="E33" s="51">
        <v>0</v>
      </c>
      <c r="F33" s="51">
        <v>0</v>
      </c>
      <c r="G33" s="52">
        <v>60829.08</v>
      </c>
      <c r="H33" s="53">
        <v>0</v>
      </c>
      <c r="I33" s="54">
        <f t="shared" si="7"/>
        <v>60829.08</v>
      </c>
      <c r="J33" s="95"/>
      <c r="K33" s="56">
        <f t="shared" si="3"/>
        <v>-60829.08</v>
      </c>
      <c r="M33" s="70"/>
      <c r="N33" s="92"/>
      <c r="O33" s="93"/>
      <c r="P33" s="94"/>
    </row>
    <row r="34" spans="2:16" ht="15.75">
      <c r="B34" s="49">
        <v>648</v>
      </c>
      <c r="C34" s="50" t="s">
        <v>38</v>
      </c>
      <c r="D34" s="51">
        <v>0</v>
      </c>
      <c r="E34" s="51">
        <v>0</v>
      </c>
      <c r="F34" s="51">
        <v>0</v>
      </c>
      <c r="G34" s="52">
        <v>0</v>
      </c>
      <c r="H34" s="53">
        <v>0</v>
      </c>
      <c r="I34" s="54">
        <f t="shared" si="7"/>
        <v>0</v>
      </c>
      <c r="J34" s="55" t="s">
        <v>24</v>
      </c>
      <c r="K34" s="56">
        <f t="shared" si="3"/>
        <v>0</v>
      </c>
      <c r="M34" s="70"/>
      <c r="N34" s="92"/>
      <c r="O34" s="93"/>
      <c r="P34" s="94"/>
    </row>
    <row r="35" spans="2:16" ht="15">
      <c r="B35" s="64" t="s">
        <v>39</v>
      </c>
      <c r="C35" s="64"/>
      <c r="D35" s="65">
        <f>SUM(D29:D34)</f>
        <v>21000</v>
      </c>
      <c r="E35" s="65">
        <f>SUM(E29:E34)</f>
        <v>0</v>
      </c>
      <c r="F35" s="65">
        <f>SUM(F29:F34)</f>
        <v>21000</v>
      </c>
      <c r="G35" s="66">
        <f>SUM(G29:G34)</f>
        <v>88889</v>
      </c>
      <c r="H35" s="67">
        <f>SUM(H29:H34)</f>
        <v>0</v>
      </c>
      <c r="I35" s="68">
        <f>SUM(I29:I34)</f>
        <v>88889</v>
      </c>
      <c r="J35" s="69" t="s">
        <v>24</v>
      </c>
      <c r="K35" s="66">
        <f t="shared" si="3"/>
        <v>-67889</v>
      </c>
      <c r="M35" s="70"/>
      <c r="N35" s="92"/>
      <c r="O35" s="93"/>
      <c r="P35" s="94"/>
    </row>
    <row r="36" spans="2:16" ht="15.75">
      <c r="B36" s="82">
        <v>649</v>
      </c>
      <c r="C36" s="83" t="s">
        <v>40</v>
      </c>
      <c r="D36" s="84">
        <v>75000</v>
      </c>
      <c r="E36" s="84">
        <v>0</v>
      </c>
      <c r="F36" s="84">
        <f>SUM(D36:E36)</f>
        <v>75000</v>
      </c>
      <c r="G36" s="85">
        <v>166102.65</v>
      </c>
      <c r="H36" s="86">
        <v>0</v>
      </c>
      <c r="I36" s="87">
        <f aca="true" t="shared" si="8" ref="I36:I41">SUM(G36:H36)</f>
        <v>166102.65</v>
      </c>
      <c r="J36" s="96">
        <f>(I36/F36)*100</f>
        <v>221.4702</v>
      </c>
      <c r="K36" s="89">
        <f t="shared" si="3"/>
        <v>-91102.65</v>
      </c>
      <c r="M36" s="70"/>
      <c r="N36" s="81"/>
      <c r="O36" s="81"/>
      <c r="P36" s="94"/>
    </row>
    <row r="37" spans="2:16" ht="15.75">
      <c r="B37" s="82">
        <v>649</v>
      </c>
      <c r="C37" s="83" t="s">
        <v>41</v>
      </c>
      <c r="D37" s="84">
        <v>0</v>
      </c>
      <c r="E37" s="84">
        <v>0</v>
      </c>
      <c r="F37" s="84">
        <v>0</v>
      </c>
      <c r="G37" s="97">
        <v>17524.5</v>
      </c>
      <c r="H37" s="86">
        <v>0</v>
      </c>
      <c r="I37" s="87">
        <f t="shared" si="8"/>
        <v>17524.5</v>
      </c>
      <c r="J37" s="96" t="s">
        <v>24</v>
      </c>
      <c r="K37" s="89">
        <f t="shared" si="3"/>
        <v>-17524.5</v>
      </c>
      <c r="M37" s="70"/>
      <c r="N37" s="81"/>
      <c r="O37" s="81"/>
      <c r="P37" s="94"/>
    </row>
    <row r="38" spans="2:15" ht="15.75" customHeight="1">
      <c r="B38" s="98">
        <v>649</v>
      </c>
      <c r="C38" s="99" t="s">
        <v>42</v>
      </c>
      <c r="D38" s="100">
        <v>0</v>
      </c>
      <c r="E38" s="100">
        <v>0</v>
      </c>
      <c r="F38" s="100">
        <f aca="true" t="shared" si="9" ref="F38:F41">SUM(D38:E38)</f>
        <v>0</v>
      </c>
      <c r="G38" s="101">
        <v>0.11</v>
      </c>
      <c r="H38" s="102">
        <v>0</v>
      </c>
      <c r="I38" s="87">
        <f t="shared" si="8"/>
        <v>0.11</v>
      </c>
      <c r="J38" s="103" t="s">
        <v>24</v>
      </c>
      <c r="K38" s="104">
        <f t="shared" si="3"/>
        <v>-0.11</v>
      </c>
      <c r="M38" s="70"/>
      <c r="N38" s="81"/>
      <c r="O38" s="81"/>
    </row>
    <row r="39" spans="2:15" ht="15.75" customHeight="1">
      <c r="B39" s="105">
        <v>672</v>
      </c>
      <c r="C39" s="106" t="s">
        <v>43</v>
      </c>
      <c r="D39" s="107">
        <v>1800000</v>
      </c>
      <c r="E39" s="108">
        <v>0</v>
      </c>
      <c r="F39" s="109">
        <f t="shared" si="9"/>
        <v>1800000</v>
      </c>
      <c r="G39" s="110">
        <v>1800000</v>
      </c>
      <c r="H39" s="111">
        <v>0</v>
      </c>
      <c r="I39" s="112">
        <f t="shared" si="8"/>
        <v>1800000</v>
      </c>
      <c r="J39" s="113">
        <f>(I39/F39)*100</f>
        <v>100</v>
      </c>
      <c r="K39" s="114">
        <f t="shared" si="3"/>
        <v>0</v>
      </c>
      <c r="M39" s="70"/>
      <c r="N39" s="81"/>
      <c r="O39" s="81"/>
    </row>
    <row r="40" spans="2:15" ht="15.75" customHeight="1">
      <c r="B40" s="115">
        <v>672</v>
      </c>
      <c r="C40" s="116" t="s">
        <v>44</v>
      </c>
      <c r="D40" s="117">
        <v>2500</v>
      </c>
      <c r="E40" s="118">
        <v>0</v>
      </c>
      <c r="F40" s="119">
        <f t="shared" si="9"/>
        <v>2500</v>
      </c>
      <c r="G40" s="120">
        <v>2500</v>
      </c>
      <c r="H40" s="121">
        <v>0</v>
      </c>
      <c r="I40" s="112">
        <f t="shared" si="8"/>
        <v>2500</v>
      </c>
      <c r="J40" s="122" t="s">
        <v>24</v>
      </c>
      <c r="K40" s="123">
        <f t="shared" si="3"/>
        <v>0</v>
      </c>
      <c r="M40" s="70"/>
      <c r="N40" s="81"/>
      <c r="O40" s="81"/>
    </row>
    <row r="41" spans="2:15" ht="15.75" customHeight="1">
      <c r="B41" s="115">
        <v>672</v>
      </c>
      <c r="C41" s="124" t="s">
        <v>45</v>
      </c>
      <c r="D41" s="117">
        <v>33700</v>
      </c>
      <c r="E41" s="118">
        <v>0</v>
      </c>
      <c r="F41" s="125">
        <f t="shared" si="9"/>
        <v>33700</v>
      </c>
      <c r="G41" s="120">
        <v>45685</v>
      </c>
      <c r="H41" s="121">
        <v>0</v>
      </c>
      <c r="I41" s="112">
        <f t="shared" si="8"/>
        <v>45685</v>
      </c>
      <c r="J41" s="122" t="s">
        <v>24</v>
      </c>
      <c r="K41" s="123">
        <f t="shared" si="3"/>
        <v>-11985</v>
      </c>
      <c r="M41" s="70"/>
      <c r="N41" s="81"/>
      <c r="O41" s="81"/>
    </row>
    <row r="42" spans="2:15" ht="15" customHeight="1">
      <c r="B42" s="126" t="s">
        <v>46</v>
      </c>
      <c r="C42" s="126"/>
      <c r="D42" s="127">
        <f>D19+D25+D26+D27+D28+D35+D36+D38+D39</f>
        <v>2500000</v>
      </c>
      <c r="E42" s="127">
        <f>E19+E25+E26+E27+E28+E35+E36+E38+E39</f>
        <v>310000</v>
      </c>
      <c r="F42" s="127">
        <f>F19+F25+F26+F27+F28+F35+F36+F38+F39</f>
        <v>2810000</v>
      </c>
      <c r="G42" s="128">
        <f>G19+G25+G26+G27+G28+G35+G36+G38+G39+G40+G37+G41</f>
        <v>3001175.26</v>
      </c>
      <c r="H42" s="129">
        <f>H19+H25+H26+H27+H28+H35+H36+H38+H39</f>
        <v>304020</v>
      </c>
      <c r="I42" s="130">
        <f>I19+I25+I26+I27+I28+I35+I36+I38+I39</f>
        <v>3239485.76</v>
      </c>
      <c r="J42" s="131">
        <f aca="true" t="shared" si="10" ref="J42:J43">(I42/F42)*100</f>
        <v>115.28419074733097</v>
      </c>
      <c r="K42" s="132">
        <f t="shared" si="3"/>
        <v>-429485.7599999998</v>
      </c>
      <c r="M42" s="47"/>
      <c r="N42" s="81"/>
      <c r="O42" s="81"/>
    </row>
    <row r="43" spans="2:16" ht="15" customHeight="1">
      <c r="B43" s="49">
        <v>501</v>
      </c>
      <c r="C43" s="133" t="s">
        <v>47</v>
      </c>
      <c r="D43" s="51">
        <v>470000</v>
      </c>
      <c r="E43" s="134">
        <v>115000</v>
      </c>
      <c r="F43" s="41">
        <f aca="true" t="shared" si="11" ref="F43:F47">SUM(D43:E43)</f>
        <v>585000</v>
      </c>
      <c r="G43" s="135">
        <v>759383.8</v>
      </c>
      <c r="H43" s="136">
        <v>141610</v>
      </c>
      <c r="I43" s="137">
        <f aca="true" t="shared" si="12" ref="I43:I46">SUM(G43:H43)</f>
        <v>900993.8</v>
      </c>
      <c r="J43" s="55">
        <f t="shared" si="10"/>
        <v>154.0160341880342</v>
      </c>
      <c r="K43" s="46">
        <f t="shared" si="3"/>
        <v>-315993.80000000005</v>
      </c>
      <c r="M43" s="138">
        <f>G11+G12-G43</f>
        <v>-4749.800000000047</v>
      </c>
      <c r="N43" s="139">
        <f>(M43/(G11+G12))*100</f>
        <v>-0.6294177044766134</v>
      </c>
      <c r="P43" s="140">
        <f>((H13/48)*23)-H43</f>
        <v>-5900.416666666657</v>
      </c>
    </row>
    <row r="44" spans="2:16" ht="14.25" customHeight="1">
      <c r="B44" s="57">
        <v>501</v>
      </c>
      <c r="C44" s="141" t="s">
        <v>33</v>
      </c>
      <c r="D44" s="59">
        <v>0</v>
      </c>
      <c r="E44" s="142">
        <v>0</v>
      </c>
      <c r="F44" s="59">
        <f t="shared" si="11"/>
        <v>0</v>
      </c>
      <c r="G44" s="143">
        <v>0</v>
      </c>
      <c r="H44" s="144">
        <v>0</v>
      </c>
      <c r="I44" s="62">
        <f t="shared" si="12"/>
        <v>0</v>
      </c>
      <c r="J44" s="145" t="s">
        <v>24</v>
      </c>
      <c r="K44" s="63">
        <f t="shared" si="3"/>
        <v>0</v>
      </c>
      <c r="M44" s="146"/>
      <c r="N44" s="81"/>
      <c r="O44" s="81"/>
      <c r="P44" s="48"/>
    </row>
    <row r="45" spans="2:16" ht="15" customHeight="1">
      <c r="B45" s="57">
        <v>501</v>
      </c>
      <c r="C45" s="133" t="s">
        <v>48</v>
      </c>
      <c r="D45" s="147">
        <v>35000</v>
      </c>
      <c r="E45" s="148">
        <v>0</v>
      </c>
      <c r="F45" s="147">
        <f t="shared" si="11"/>
        <v>35000</v>
      </c>
      <c r="G45" s="143">
        <v>122058.86</v>
      </c>
      <c r="H45" s="144">
        <v>0</v>
      </c>
      <c r="I45" s="149">
        <f t="shared" si="12"/>
        <v>122058.86</v>
      </c>
      <c r="J45" s="145">
        <f aca="true" t="shared" si="13" ref="J45:J46">(I45/F45)*100</f>
        <v>348.7396</v>
      </c>
      <c r="K45" s="150">
        <f t="shared" si="3"/>
        <v>-87058.86</v>
      </c>
      <c r="M45" s="146"/>
      <c r="N45" s="90"/>
      <c r="O45" s="90"/>
      <c r="P45" s="48"/>
    </row>
    <row r="46" spans="2:16" ht="15" customHeight="1">
      <c r="B46" s="57">
        <v>501</v>
      </c>
      <c r="C46" s="133" t="s">
        <v>49</v>
      </c>
      <c r="D46" s="147">
        <v>10000</v>
      </c>
      <c r="E46" s="148">
        <v>0</v>
      </c>
      <c r="F46" s="147">
        <f t="shared" si="11"/>
        <v>10000</v>
      </c>
      <c r="G46" s="143">
        <v>0</v>
      </c>
      <c r="H46" s="144">
        <v>0</v>
      </c>
      <c r="I46" s="149">
        <f t="shared" si="12"/>
        <v>0</v>
      </c>
      <c r="J46" s="145">
        <f t="shared" si="13"/>
        <v>0</v>
      </c>
      <c r="K46" s="150">
        <f t="shared" si="3"/>
        <v>10000</v>
      </c>
      <c r="M46" s="146"/>
      <c r="N46" s="90"/>
      <c r="O46" s="90"/>
      <c r="P46" s="48"/>
    </row>
    <row r="47" spans="2:16" ht="15" customHeight="1">
      <c r="B47" s="57">
        <v>501</v>
      </c>
      <c r="C47" s="133" t="s">
        <v>50</v>
      </c>
      <c r="D47" s="51">
        <v>0</v>
      </c>
      <c r="E47" s="134">
        <v>0</v>
      </c>
      <c r="F47" s="51">
        <f t="shared" si="11"/>
        <v>0</v>
      </c>
      <c r="G47" s="143">
        <v>0</v>
      </c>
      <c r="H47" s="136">
        <v>0</v>
      </c>
      <c r="I47" s="151">
        <v>0</v>
      </c>
      <c r="J47" s="145" t="s">
        <v>24</v>
      </c>
      <c r="K47" s="56">
        <f t="shared" si="3"/>
        <v>0</v>
      </c>
      <c r="M47" s="146"/>
      <c r="N47" s="81"/>
      <c r="O47" s="81"/>
      <c r="P47" s="48"/>
    </row>
    <row r="48" spans="2:16" ht="15" customHeight="1">
      <c r="B48" s="57">
        <v>501</v>
      </c>
      <c r="C48" s="133" t="s">
        <v>51</v>
      </c>
      <c r="D48" s="51">
        <v>0</v>
      </c>
      <c r="E48" s="134">
        <v>0</v>
      </c>
      <c r="F48" s="51">
        <v>0</v>
      </c>
      <c r="G48" s="152">
        <v>17524.5</v>
      </c>
      <c r="H48" s="136">
        <v>0</v>
      </c>
      <c r="I48" s="149">
        <f aca="true" t="shared" si="14" ref="I48:I56">SUM(G48:H48)</f>
        <v>17524.5</v>
      </c>
      <c r="J48" s="145" t="s">
        <v>24</v>
      </c>
      <c r="K48" s="150">
        <f t="shared" si="3"/>
        <v>-17524.5</v>
      </c>
      <c r="M48" s="146"/>
      <c r="N48" s="81"/>
      <c r="O48" s="81"/>
      <c r="P48" s="48"/>
    </row>
    <row r="49" spans="2:16" ht="15" customHeight="1">
      <c r="B49" s="57">
        <v>501</v>
      </c>
      <c r="C49" s="133" t="s">
        <v>52</v>
      </c>
      <c r="D49" s="51">
        <v>25000</v>
      </c>
      <c r="E49" s="134">
        <v>0</v>
      </c>
      <c r="F49" s="51">
        <f aca="true" t="shared" si="15" ref="F49:F56">SUM(D49:E49)</f>
        <v>25000</v>
      </c>
      <c r="G49" s="143">
        <v>13508.16</v>
      </c>
      <c r="H49" s="136">
        <v>0</v>
      </c>
      <c r="I49" s="54">
        <f t="shared" si="14"/>
        <v>13508.16</v>
      </c>
      <c r="J49" s="55">
        <f aca="true" t="shared" si="16" ref="J49:J52">(I49/F49)*100</f>
        <v>54.03264</v>
      </c>
      <c r="K49" s="56">
        <f t="shared" si="3"/>
        <v>11491.84</v>
      </c>
      <c r="M49" s="146"/>
      <c r="N49" s="81"/>
      <c r="O49" s="81"/>
      <c r="P49" s="48"/>
    </row>
    <row r="50" spans="2:16" ht="15" customHeight="1">
      <c r="B50" s="57">
        <v>501</v>
      </c>
      <c r="C50" s="133" t="s">
        <v>53</v>
      </c>
      <c r="D50" s="51">
        <v>20000</v>
      </c>
      <c r="E50" s="134">
        <v>0</v>
      </c>
      <c r="F50" s="51">
        <f t="shared" si="15"/>
        <v>20000</v>
      </c>
      <c r="G50" s="143">
        <v>10338.67</v>
      </c>
      <c r="H50" s="136">
        <v>0</v>
      </c>
      <c r="I50" s="54">
        <f t="shared" si="14"/>
        <v>10338.67</v>
      </c>
      <c r="J50" s="55">
        <f t="shared" si="16"/>
        <v>51.69335</v>
      </c>
      <c r="K50" s="56">
        <f t="shared" si="3"/>
        <v>9661.33</v>
      </c>
      <c r="M50" s="146"/>
      <c r="N50" s="81"/>
      <c r="O50" s="81"/>
      <c r="P50" s="48"/>
    </row>
    <row r="51" spans="2:16" ht="15" customHeight="1">
      <c r="B51" s="57">
        <v>501</v>
      </c>
      <c r="C51" s="133" t="s">
        <v>54</v>
      </c>
      <c r="D51" s="51">
        <v>45000</v>
      </c>
      <c r="E51" s="134">
        <v>0</v>
      </c>
      <c r="F51" s="51">
        <f t="shared" si="15"/>
        <v>45000</v>
      </c>
      <c r="G51" s="60">
        <v>76968.91</v>
      </c>
      <c r="H51" s="53">
        <v>3214.7</v>
      </c>
      <c r="I51" s="54">
        <f t="shared" si="14"/>
        <v>80183.61</v>
      </c>
      <c r="J51" s="55">
        <f t="shared" si="16"/>
        <v>178.1858</v>
      </c>
      <c r="K51" s="56">
        <f t="shared" si="3"/>
        <v>-35183.61</v>
      </c>
      <c r="M51" s="146"/>
      <c r="N51" s="81"/>
      <c r="O51" s="81"/>
      <c r="P51" s="48"/>
    </row>
    <row r="52" spans="2:16" ht="15" customHeight="1">
      <c r="B52" s="57">
        <v>501</v>
      </c>
      <c r="C52" s="133" t="s">
        <v>55</v>
      </c>
      <c r="D52" s="51">
        <v>3000</v>
      </c>
      <c r="E52" s="134">
        <v>0</v>
      </c>
      <c r="F52" s="51">
        <f t="shared" si="15"/>
        <v>3000</v>
      </c>
      <c r="G52" s="60">
        <v>4747.42</v>
      </c>
      <c r="H52" s="53">
        <v>0</v>
      </c>
      <c r="I52" s="54">
        <f t="shared" si="14"/>
        <v>4747.42</v>
      </c>
      <c r="J52" s="55">
        <f t="shared" si="16"/>
        <v>158.24733333333333</v>
      </c>
      <c r="K52" s="56">
        <f t="shared" si="3"/>
        <v>-1747.42</v>
      </c>
      <c r="M52" s="146"/>
      <c r="N52" s="81"/>
      <c r="O52" s="81"/>
      <c r="P52" s="48"/>
    </row>
    <row r="53" spans="2:16" ht="15" customHeight="1">
      <c r="B53" s="57">
        <v>501</v>
      </c>
      <c r="C53" s="141" t="s">
        <v>56</v>
      </c>
      <c r="D53" s="59">
        <v>0</v>
      </c>
      <c r="E53" s="142">
        <v>0</v>
      </c>
      <c r="F53" s="59">
        <f t="shared" si="15"/>
        <v>0</v>
      </c>
      <c r="G53" s="60">
        <v>0</v>
      </c>
      <c r="H53" s="61">
        <v>0</v>
      </c>
      <c r="I53" s="62">
        <f t="shared" si="14"/>
        <v>0</v>
      </c>
      <c r="J53" s="153" t="s">
        <v>24</v>
      </c>
      <c r="K53" s="63">
        <f t="shared" si="3"/>
        <v>0</v>
      </c>
      <c r="M53" s="146"/>
      <c r="N53" s="81"/>
      <c r="O53" s="81"/>
      <c r="P53" s="48"/>
    </row>
    <row r="54" spans="2:16" ht="15" customHeight="1">
      <c r="B54" s="57">
        <v>501</v>
      </c>
      <c r="C54" s="133" t="s">
        <v>57</v>
      </c>
      <c r="D54" s="51">
        <v>4000</v>
      </c>
      <c r="E54" s="134">
        <v>0</v>
      </c>
      <c r="F54" s="51">
        <f t="shared" si="15"/>
        <v>4000</v>
      </c>
      <c r="G54" s="60">
        <v>999</v>
      </c>
      <c r="H54" s="53">
        <v>0</v>
      </c>
      <c r="I54" s="54">
        <f t="shared" si="14"/>
        <v>999</v>
      </c>
      <c r="J54" s="55">
        <f aca="true" t="shared" si="17" ref="J54:J59">(I54/F54)*100</f>
        <v>24.975</v>
      </c>
      <c r="K54" s="56">
        <f t="shared" si="3"/>
        <v>3001</v>
      </c>
      <c r="M54" s="146"/>
      <c r="N54" s="81"/>
      <c r="O54" s="81"/>
      <c r="P54" s="48"/>
    </row>
    <row r="55" spans="2:16" ht="15.75" customHeight="1">
      <c r="B55" s="57">
        <v>501</v>
      </c>
      <c r="C55" s="133" t="s">
        <v>58</v>
      </c>
      <c r="D55" s="51">
        <v>100000</v>
      </c>
      <c r="E55" s="134">
        <v>1000</v>
      </c>
      <c r="F55" s="51">
        <f t="shared" si="15"/>
        <v>101000</v>
      </c>
      <c r="G55" s="60">
        <v>110600.93</v>
      </c>
      <c r="H55" s="53">
        <v>3403.55</v>
      </c>
      <c r="I55" s="54">
        <f t="shared" si="14"/>
        <v>114004.48</v>
      </c>
      <c r="J55" s="55">
        <f t="shared" si="17"/>
        <v>112.87572277227721</v>
      </c>
      <c r="K55" s="56">
        <f t="shared" si="3"/>
        <v>-13004.479999999996</v>
      </c>
      <c r="M55" s="146"/>
      <c r="N55" s="81"/>
      <c r="O55" s="81"/>
      <c r="P55" s="48"/>
    </row>
    <row r="56" spans="2:16" ht="16.5" customHeight="1">
      <c r="B56" s="57">
        <v>501</v>
      </c>
      <c r="C56" s="133" t="s">
        <v>59</v>
      </c>
      <c r="D56" s="51">
        <v>20000</v>
      </c>
      <c r="E56" s="134">
        <v>0</v>
      </c>
      <c r="F56" s="51">
        <f t="shared" si="15"/>
        <v>20000</v>
      </c>
      <c r="G56" s="60">
        <v>0</v>
      </c>
      <c r="H56" s="53">
        <v>0</v>
      </c>
      <c r="I56" s="54">
        <f t="shared" si="14"/>
        <v>0</v>
      </c>
      <c r="J56" s="55">
        <f t="shared" si="17"/>
        <v>0</v>
      </c>
      <c r="K56" s="56">
        <f t="shared" si="3"/>
        <v>20000</v>
      </c>
      <c r="M56" s="146"/>
      <c r="N56" s="81"/>
      <c r="O56" s="81"/>
      <c r="P56" s="48"/>
    </row>
    <row r="57" spans="2:16" ht="16.5" customHeight="1">
      <c r="B57" s="154" t="s">
        <v>60</v>
      </c>
      <c r="C57" s="154"/>
      <c r="D57" s="65">
        <f>SUM(D43:D56)</f>
        <v>732000</v>
      </c>
      <c r="E57" s="155">
        <f>SUM(E43:E56)</f>
        <v>116000</v>
      </c>
      <c r="F57" s="155">
        <f>SUM(F43:F56)</f>
        <v>848000</v>
      </c>
      <c r="G57" s="66">
        <f>SUM(G43:G56)</f>
        <v>1116130.25</v>
      </c>
      <c r="H57" s="67">
        <f>SUM(H43:H56)</f>
        <v>148228.25</v>
      </c>
      <c r="I57" s="156">
        <f>SUM(I43:I56)</f>
        <v>1264358.5</v>
      </c>
      <c r="J57" s="69">
        <f t="shared" si="17"/>
        <v>149.09887971698112</v>
      </c>
      <c r="K57" s="66">
        <f t="shared" si="3"/>
        <v>-416358.5</v>
      </c>
      <c r="M57" s="157"/>
      <c r="N57" s="81"/>
      <c r="O57" s="81"/>
      <c r="P57" s="48"/>
    </row>
    <row r="58" spans="2:16" ht="14.25" customHeight="1">
      <c r="B58" s="158">
        <v>502</v>
      </c>
      <c r="C58" s="159" t="s">
        <v>61</v>
      </c>
      <c r="D58" s="160">
        <v>30000</v>
      </c>
      <c r="E58" s="161">
        <v>1000</v>
      </c>
      <c r="F58" s="162">
        <f aca="true" t="shared" si="18" ref="F58:F81">SUM(D58:E58)</f>
        <v>31000</v>
      </c>
      <c r="G58" s="143">
        <v>36694.6</v>
      </c>
      <c r="H58" s="136">
        <v>2647.4</v>
      </c>
      <c r="I58" s="163">
        <f aca="true" t="shared" si="19" ref="I58:I62">SUM(G58:H58)</f>
        <v>39342</v>
      </c>
      <c r="J58" s="95">
        <f t="shared" si="17"/>
        <v>126.90967741935484</v>
      </c>
      <c r="K58" s="164">
        <f t="shared" si="3"/>
        <v>-8342</v>
      </c>
      <c r="M58" s="146"/>
      <c r="N58" s="48"/>
      <c r="O58" s="48"/>
      <c r="P58" s="48"/>
    </row>
    <row r="59" spans="2:16" ht="14.25" customHeight="1">
      <c r="B59" s="158">
        <v>502</v>
      </c>
      <c r="C59" s="159" t="s">
        <v>62</v>
      </c>
      <c r="D59" s="162">
        <v>550000</v>
      </c>
      <c r="E59" s="147">
        <v>10000</v>
      </c>
      <c r="F59" s="162">
        <f t="shared" si="18"/>
        <v>560000</v>
      </c>
      <c r="G59" s="143">
        <v>568765.31</v>
      </c>
      <c r="H59" s="136">
        <v>10589.6</v>
      </c>
      <c r="I59" s="165">
        <f t="shared" si="19"/>
        <v>579354.91</v>
      </c>
      <c r="J59" s="95">
        <f t="shared" si="17"/>
        <v>103.45623392857144</v>
      </c>
      <c r="K59" s="164">
        <f t="shared" si="3"/>
        <v>-19354.910000000033</v>
      </c>
      <c r="M59" s="146"/>
      <c r="N59" s="48"/>
      <c r="O59" s="48"/>
      <c r="P59" s="48"/>
    </row>
    <row r="60" spans="2:16" ht="14.25" customHeight="1">
      <c r="B60" s="166">
        <v>502</v>
      </c>
      <c r="C60" s="167" t="s">
        <v>63</v>
      </c>
      <c r="D60" s="168">
        <v>0</v>
      </c>
      <c r="E60" s="168">
        <v>0</v>
      </c>
      <c r="F60" s="168">
        <f t="shared" si="18"/>
        <v>0</v>
      </c>
      <c r="G60" s="143">
        <v>0</v>
      </c>
      <c r="H60" s="169">
        <v>0</v>
      </c>
      <c r="I60" s="170">
        <f t="shared" si="19"/>
        <v>0</v>
      </c>
      <c r="J60" s="171" t="s">
        <v>24</v>
      </c>
      <c r="K60" s="172">
        <f t="shared" si="3"/>
        <v>0</v>
      </c>
      <c r="M60" s="173"/>
      <c r="N60" s="48"/>
      <c r="O60" s="48"/>
      <c r="P60" s="48"/>
    </row>
    <row r="61" spans="2:16" ht="14.25" customHeight="1">
      <c r="B61" s="158">
        <v>502</v>
      </c>
      <c r="C61" s="159" t="s">
        <v>64</v>
      </c>
      <c r="D61" s="174">
        <v>200000</v>
      </c>
      <c r="E61" s="147">
        <v>5000</v>
      </c>
      <c r="F61" s="162">
        <f t="shared" si="18"/>
        <v>205000</v>
      </c>
      <c r="G61" s="144">
        <v>294197.68</v>
      </c>
      <c r="H61" s="136">
        <v>7374.9</v>
      </c>
      <c r="I61" s="165">
        <f t="shared" si="19"/>
        <v>301572.58</v>
      </c>
      <c r="J61" s="95">
        <f>(I61/F61)*100</f>
        <v>147.1085756097561</v>
      </c>
      <c r="K61" s="164">
        <f t="shared" si="3"/>
        <v>-96572.58000000002</v>
      </c>
      <c r="M61" s="146"/>
      <c r="N61" s="81"/>
      <c r="O61" s="81"/>
      <c r="P61" s="48"/>
    </row>
    <row r="62" spans="2:16" ht="15" customHeight="1">
      <c r="B62" s="166">
        <v>502</v>
      </c>
      <c r="C62" s="167" t="s">
        <v>65</v>
      </c>
      <c r="D62" s="175">
        <v>0</v>
      </c>
      <c r="E62" s="168">
        <v>0</v>
      </c>
      <c r="F62" s="168">
        <f t="shared" si="18"/>
        <v>0</v>
      </c>
      <c r="G62" s="176">
        <v>0</v>
      </c>
      <c r="H62" s="177">
        <v>0</v>
      </c>
      <c r="I62" s="170">
        <f t="shared" si="19"/>
        <v>0</v>
      </c>
      <c r="J62" s="171" t="s">
        <v>24</v>
      </c>
      <c r="K62" s="172">
        <f t="shared" si="3"/>
        <v>0</v>
      </c>
      <c r="M62" s="173"/>
      <c r="N62" s="81"/>
      <c r="O62" s="81"/>
      <c r="P62" s="48"/>
    </row>
    <row r="63" spans="2:16" ht="16.5" customHeight="1">
      <c r="B63" s="178" t="s">
        <v>66</v>
      </c>
      <c r="C63" s="178"/>
      <c r="D63" s="179">
        <f>SUM(D58:D62)</f>
        <v>780000</v>
      </c>
      <c r="E63" s="179">
        <f>SUM(E58:E62)</f>
        <v>16000</v>
      </c>
      <c r="F63" s="179">
        <f t="shared" si="18"/>
        <v>796000</v>
      </c>
      <c r="G63" s="180">
        <f>SUM(G58:G62)</f>
        <v>899657.5900000001</v>
      </c>
      <c r="H63" s="181">
        <f>SUM(H58:H62)</f>
        <v>20611.9</v>
      </c>
      <c r="I63" s="182">
        <f>SUM(I58:I62)</f>
        <v>920269.49</v>
      </c>
      <c r="J63" s="183">
        <f>(I63/F63)*100</f>
        <v>115.61174497487437</v>
      </c>
      <c r="K63" s="184">
        <f t="shared" si="3"/>
        <v>-124269.48999999999</v>
      </c>
      <c r="M63" s="157"/>
      <c r="N63" s="81"/>
      <c r="O63" s="81"/>
      <c r="P63" s="48"/>
    </row>
    <row r="64" spans="2:16" ht="16.5" customHeight="1">
      <c r="B64" s="73">
        <v>50421</v>
      </c>
      <c r="C64" s="74" t="s">
        <v>67</v>
      </c>
      <c r="D64" s="75">
        <v>0</v>
      </c>
      <c r="E64" s="75">
        <v>0</v>
      </c>
      <c r="F64" s="75">
        <f t="shared" si="18"/>
        <v>0</v>
      </c>
      <c r="G64" s="76">
        <v>0</v>
      </c>
      <c r="H64" s="77">
        <v>0</v>
      </c>
      <c r="I64" s="78">
        <f aca="true" t="shared" si="20" ref="I64:I102">SUM(G64:H64)</f>
        <v>0</v>
      </c>
      <c r="J64" s="79" t="s">
        <v>24</v>
      </c>
      <c r="K64" s="80">
        <f t="shared" si="3"/>
        <v>0</v>
      </c>
      <c r="M64" s="146"/>
      <c r="N64" s="185"/>
      <c r="O64" s="185"/>
      <c r="P64" s="48"/>
    </row>
    <row r="65" spans="2:16" ht="15.75" customHeight="1">
      <c r="B65" s="49">
        <v>511</v>
      </c>
      <c r="C65" s="50" t="s">
        <v>68</v>
      </c>
      <c r="D65" s="51">
        <v>100000</v>
      </c>
      <c r="E65" s="51">
        <v>0</v>
      </c>
      <c r="F65" s="51">
        <f t="shared" si="18"/>
        <v>100000</v>
      </c>
      <c r="G65" s="60">
        <v>30467.45</v>
      </c>
      <c r="H65" s="53">
        <v>3214.7</v>
      </c>
      <c r="I65" s="54">
        <f t="shared" si="20"/>
        <v>33682.15</v>
      </c>
      <c r="J65" s="55">
        <f>(I65/F65)*100</f>
        <v>33.68215</v>
      </c>
      <c r="K65" s="56">
        <f t="shared" si="3"/>
        <v>66317.85</v>
      </c>
      <c r="M65" s="146"/>
      <c r="N65" s="81"/>
      <c r="O65" s="81"/>
      <c r="P65" s="48"/>
    </row>
    <row r="66" spans="2:16" ht="15.75" customHeight="1">
      <c r="B66" s="57">
        <v>512</v>
      </c>
      <c r="C66" s="141" t="s">
        <v>69</v>
      </c>
      <c r="D66" s="59">
        <v>15000</v>
      </c>
      <c r="E66" s="142">
        <v>0</v>
      </c>
      <c r="F66" s="59">
        <f t="shared" si="18"/>
        <v>15000</v>
      </c>
      <c r="G66" s="60">
        <v>10192</v>
      </c>
      <c r="H66" s="61">
        <v>0</v>
      </c>
      <c r="I66" s="62">
        <f t="shared" si="20"/>
        <v>10192</v>
      </c>
      <c r="J66" s="153" t="s">
        <v>24</v>
      </c>
      <c r="K66" s="63">
        <f t="shared" si="3"/>
        <v>4808</v>
      </c>
      <c r="M66" s="146"/>
      <c r="N66" s="81"/>
      <c r="O66" s="81"/>
      <c r="P66" s="48"/>
    </row>
    <row r="67" spans="2:16" ht="14.25" customHeight="1">
      <c r="B67" s="49">
        <v>518</v>
      </c>
      <c r="C67" s="50" t="s">
        <v>70</v>
      </c>
      <c r="D67" s="51">
        <v>10500</v>
      </c>
      <c r="E67" s="51">
        <v>0</v>
      </c>
      <c r="F67" s="51">
        <f t="shared" si="18"/>
        <v>10500</v>
      </c>
      <c r="G67" s="60">
        <v>8276.66</v>
      </c>
      <c r="H67" s="53">
        <v>0</v>
      </c>
      <c r="I67" s="54">
        <f t="shared" si="20"/>
        <v>8276.66</v>
      </c>
      <c r="J67" s="55" t="s">
        <v>24</v>
      </c>
      <c r="K67" s="56">
        <f t="shared" si="3"/>
        <v>2223.34</v>
      </c>
      <c r="M67" s="146"/>
      <c r="N67" s="81"/>
      <c r="O67" s="81"/>
      <c r="P67" s="48"/>
    </row>
    <row r="68" spans="2:16" ht="14.25" customHeight="1">
      <c r="B68" s="49">
        <v>518</v>
      </c>
      <c r="C68" s="50" t="s">
        <v>71</v>
      </c>
      <c r="D68" s="51">
        <v>29000</v>
      </c>
      <c r="E68" s="51">
        <v>1000</v>
      </c>
      <c r="F68" s="51">
        <f t="shared" si="18"/>
        <v>30000</v>
      </c>
      <c r="G68" s="60">
        <v>28741.91</v>
      </c>
      <c r="H68" s="53">
        <v>1323.7</v>
      </c>
      <c r="I68" s="54">
        <f t="shared" si="20"/>
        <v>30065.61</v>
      </c>
      <c r="J68" s="55">
        <f aca="true" t="shared" si="21" ref="J68:J70">(I68/F68)*100</f>
        <v>100.2187</v>
      </c>
      <c r="K68" s="56">
        <f t="shared" si="3"/>
        <v>-65.61000000000058</v>
      </c>
      <c r="M68" s="146"/>
      <c r="N68" s="81"/>
      <c r="O68" s="81"/>
      <c r="P68" s="48"/>
    </row>
    <row r="69" spans="2:16" ht="14.25" customHeight="1">
      <c r="B69" s="49">
        <v>518</v>
      </c>
      <c r="C69" s="50" t="s">
        <v>72</v>
      </c>
      <c r="D69" s="51">
        <v>4000</v>
      </c>
      <c r="E69" s="51">
        <v>0</v>
      </c>
      <c r="F69" s="51">
        <f t="shared" si="18"/>
        <v>4000</v>
      </c>
      <c r="G69" s="60">
        <v>696</v>
      </c>
      <c r="H69" s="53">
        <v>0</v>
      </c>
      <c r="I69" s="54">
        <f t="shared" si="20"/>
        <v>696</v>
      </c>
      <c r="J69" s="55">
        <f t="shared" si="21"/>
        <v>17.4</v>
      </c>
      <c r="K69" s="56">
        <f t="shared" si="3"/>
        <v>3304</v>
      </c>
      <c r="M69" s="146"/>
      <c r="N69" s="81"/>
      <c r="O69" s="81"/>
      <c r="P69" s="48"/>
    </row>
    <row r="70" spans="2:16" ht="14.25" customHeight="1">
      <c r="B70" s="49">
        <v>518</v>
      </c>
      <c r="C70" s="50" t="s">
        <v>73</v>
      </c>
      <c r="D70" s="51">
        <v>8000</v>
      </c>
      <c r="E70" s="51">
        <v>0</v>
      </c>
      <c r="F70" s="51">
        <f t="shared" si="18"/>
        <v>8000</v>
      </c>
      <c r="G70" s="143">
        <v>30518</v>
      </c>
      <c r="H70" s="136">
        <v>0</v>
      </c>
      <c r="I70" s="54">
        <f t="shared" si="20"/>
        <v>30518</v>
      </c>
      <c r="J70" s="55">
        <f t="shared" si="21"/>
        <v>381.475</v>
      </c>
      <c r="K70" s="56">
        <f t="shared" si="3"/>
        <v>-22518</v>
      </c>
      <c r="M70" s="146"/>
      <c r="N70" s="81"/>
      <c r="O70" s="81"/>
      <c r="P70" s="48"/>
    </row>
    <row r="71" spans="2:16" ht="14.25" customHeight="1">
      <c r="B71" s="49">
        <v>518</v>
      </c>
      <c r="C71" s="50" t="s">
        <v>74</v>
      </c>
      <c r="D71" s="51">
        <v>0</v>
      </c>
      <c r="E71" s="51">
        <v>0</v>
      </c>
      <c r="F71" s="51">
        <f t="shared" si="18"/>
        <v>0</v>
      </c>
      <c r="G71" s="60">
        <v>0</v>
      </c>
      <c r="H71" s="53">
        <v>0</v>
      </c>
      <c r="I71" s="54">
        <f t="shared" si="20"/>
        <v>0</v>
      </c>
      <c r="J71" s="55" t="s">
        <v>24</v>
      </c>
      <c r="K71" s="56">
        <f t="shared" si="3"/>
        <v>0</v>
      </c>
      <c r="M71" s="146"/>
      <c r="N71" s="186"/>
      <c r="O71" s="186"/>
      <c r="P71" s="48"/>
    </row>
    <row r="72" spans="2:16" ht="14.25" customHeight="1">
      <c r="B72" s="49">
        <v>518</v>
      </c>
      <c r="C72" s="50" t="s">
        <v>75</v>
      </c>
      <c r="D72" s="51">
        <v>32000</v>
      </c>
      <c r="E72" s="51">
        <v>0</v>
      </c>
      <c r="F72" s="51">
        <f t="shared" si="18"/>
        <v>32000</v>
      </c>
      <c r="G72" s="60">
        <v>48000</v>
      </c>
      <c r="H72" s="53">
        <v>0</v>
      </c>
      <c r="I72" s="54">
        <f t="shared" si="20"/>
        <v>48000</v>
      </c>
      <c r="J72" s="55" t="s">
        <v>24</v>
      </c>
      <c r="K72" s="56">
        <f t="shared" si="3"/>
        <v>-16000</v>
      </c>
      <c r="M72" s="146"/>
      <c r="N72" s="81"/>
      <c r="O72" s="81"/>
      <c r="P72" s="48"/>
    </row>
    <row r="73" spans="2:16" ht="14.25" customHeight="1">
      <c r="B73" s="49">
        <v>518</v>
      </c>
      <c r="C73" s="50" t="s">
        <v>76</v>
      </c>
      <c r="D73" s="51">
        <v>35000</v>
      </c>
      <c r="E73" s="51">
        <v>0</v>
      </c>
      <c r="F73" s="51">
        <f t="shared" si="18"/>
        <v>35000</v>
      </c>
      <c r="G73" s="60">
        <v>23627</v>
      </c>
      <c r="H73" s="53">
        <v>0</v>
      </c>
      <c r="I73" s="54">
        <f t="shared" si="20"/>
        <v>23627</v>
      </c>
      <c r="J73" s="55" t="s">
        <v>24</v>
      </c>
      <c r="K73" s="56">
        <f t="shared" si="3"/>
        <v>11373</v>
      </c>
      <c r="M73" s="146"/>
      <c r="N73" s="81"/>
      <c r="O73" s="81"/>
      <c r="P73" s="48"/>
    </row>
    <row r="74" spans="2:16" ht="14.25" customHeight="1">
      <c r="B74" s="49">
        <v>518</v>
      </c>
      <c r="C74" s="50" t="s">
        <v>77</v>
      </c>
      <c r="D74" s="51">
        <v>10000</v>
      </c>
      <c r="E74" s="51">
        <v>0</v>
      </c>
      <c r="F74" s="51">
        <f t="shared" si="18"/>
        <v>10000</v>
      </c>
      <c r="G74" s="60">
        <v>39801.02</v>
      </c>
      <c r="H74" s="53">
        <v>0</v>
      </c>
      <c r="I74" s="54">
        <f t="shared" si="20"/>
        <v>39801.02</v>
      </c>
      <c r="J74" s="55">
        <f aca="true" t="shared" si="22" ref="J74:J76">(I74/F74)*100</f>
        <v>398.01019999999994</v>
      </c>
      <c r="K74" s="56">
        <f t="shared" si="3"/>
        <v>-29801.019999999997</v>
      </c>
      <c r="M74" s="146"/>
      <c r="N74" s="81"/>
      <c r="O74" s="81"/>
      <c r="P74" s="48"/>
    </row>
    <row r="75" spans="2:16" ht="14.25" customHeight="1">
      <c r="B75" s="49">
        <v>518</v>
      </c>
      <c r="C75" s="50" t="s">
        <v>78</v>
      </c>
      <c r="D75" s="51">
        <v>9400</v>
      </c>
      <c r="E75" s="51">
        <v>0</v>
      </c>
      <c r="F75" s="51">
        <f t="shared" si="18"/>
        <v>9400</v>
      </c>
      <c r="G75" s="60">
        <v>3478.75</v>
      </c>
      <c r="H75" s="53">
        <v>0</v>
      </c>
      <c r="I75" s="54">
        <f t="shared" si="20"/>
        <v>3478.75</v>
      </c>
      <c r="J75" s="55">
        <f t="shared" si="22"/>
        <v>37.00797872340426</v>
      </c>
      <c r="K75" s="56">
        <f t="shared" si="3"/>
        <v>5921.25</v>
      </c>
      <c r="M75" s="146"/>
      <c r="N75" s="81"/>
      <c r="O75" s="81"/>
      <c r="P75" s="48"/>
    </row>
    <row r="76" spans="2:16" ht="14.25" customHeight="1">
      <c r="B76" s="49">
        <v>518</v>
      </c>
      <c r="C76" s="50" t="s">
        <v>79</v>
      </c>
      <c r="D76" s="51">
        <v>110000</v>
      </c>
      <c r="E76" s="51">
        <v>1000</v>
      </c>
      <c r="F76" s="51">
        <f t="shared" si="18"/>
        <v>111000</v>
      </c>
      <c r="G76" s="60">
        <v>125469.1</v>
      </c>
      <c r="H76" s="53">
        <v>1701.9</v>
      </c>
      <c r="I76" s="54">
        <f t="shared" si="20"/>
        <v>127171</v>
      </c>
      <c r="J76" s="55">
        <f t="shared" si="22"/>
        <v>114.56846846846847</v>
      </c>
      <c r="K76" s="56">
        <f t="shared" si="3"/>
        <v>-16171</v>
      </c>
      <c r="M76" s="146"/>
      <c r="N76" s="185"/>
      <c r="O76" s="185"/>
      <c r="P76" s="48"/>
    </row>
    <row r="77" spans="2:16" ht="14.25" customHeight="1">
      <c r="B77" s="49">
        <v>518</v>
      </c>
      <c r="C77" s="50" t="s">
        <v>80</v>
      </c>
      <c r="D77" s="51">
        <v>0</v>
      </c>
      <c r="E77" s="51">
        <v>0</v>
      </c>
      <c r="F77" s="51">
        <f t="shared" si="18"/>
        <v>0</v>
      </c>
      <c r="G77" s="60">
        <v>38850</v>
      </c>
      <c r="H77" s="53">
        <v>0</v>
      </c>
      <c r="I77" s="54">
        <f t="shared" si="20"/>
        <v>38850</v>
      </c>
      <c r="J77" s="55" t="s">
        <v>24</v>
      </c>
      <c r="K77" s="56">
        <f t="shared" si="3"/>
        <v>-38850</v>
      </c>
      <c r="M77" s="146"/>
      <c r="N77" s="81"/>
      <c r="O77" s="81"/>
      <c r="P77" s="48"/>
    </row>
    <row r="78" spans="2:16" ht="14.25" customHeight="1">
      <c r="B78" s="49">
        <v>518</v>
      </c>
      <c r="C78" s="50" t="s">
        <v>81</v>
      </c>
      <c r="D78" s="51">
        <v>30000</v>
      </c>
      <c r="E78" s="51">
        <v>0</v>
      </c>
      <c r="F78" s="51">
        <f t="shared" si="18"/>
        <v>30000</v>
      </c>
      <c r="G78" s="60">
        <v>75211.3</v>
      </c>
      <c r="H78" s="53">
        <v>0</v>
      </c>
      <c r="I78" s="54">
        <f t="shared" si="20"/>
        <v>75211.3</v>
      </c>
      <c r="J78" s="55">
        <f aca="true" t="shared" si="23" ref="J78:J84">(I78/F78)*100</f>
        <v>250.70433333333332</v>
      </c>
      <c r="K78" s="56">
        <f t="shared" si="3"/>
        <v>-45211.3</v>
      </c>
      <c r="M78" s="146"/>
      <c r="N78" s="81"/>
      <c r="O78" s="81"/>
      <c r="P78" s="48"/>
    </row>
    <row r="79" spans="2:16" ht="14.25" customHeight="1">
      <c r="B79" s="49">
        <v>518</v>
      </c>
      <c r="C79" s="50" t="s">
        <v>82</v>
      </c>
      <c r="D79" s="51">
        <v>42000</v>
      </c>
      <c r="E79" s="51">
        <v>0</v>
      </c>
      <c r="F79" s="51">
        <f t="shared" si="18"/>
        <v>42000</v>
      </c>
      <c r="G79" s="60">
        <v>73750.99</v>
      </c>
      <c r="H79" s="53">
        <v>0</v>
      </c>
      <c r="I79" s="54">
        <f t="shared" si="20"/>
        <v>73750.99</v>
      </c>
      <c r="J79" s="55">
        <f t="shared" si="23"/>
        <v>175.59759523809527</v>
      </c>
      <c r="K79" s="56">
        <f t="shared" si="3"/>
        <v>-31750.990000000005</v>
      </c>
      <c r="M79" s="146"/>
      <c r="N79" s="81"/>
      <c r="O79" s="81"/>
      <c r="P79" s="48"/>
    </row>
    <row r="80" spans="2:16" ht="14.25" customHeight="1">
      <c r="B80" s="49">
        <v>518</v>
      </c>
      <c r="C80" s="50" t="s">
        <v>83</v>
      </c>
      <c r="D80" s="51">
        <v>25000</v>
      </c>
      <c r="E80" s="51">
        <v>0</v>
      </c>
      <c r="F80" s="51">
        <f t="shared" si="18"/>
        <v>25000</v>
      </c>
      <c r="G80" s="60">
        <v>1965</v>
      </c>
      <c r="H80" s="53">
        <v>0</v>
      </c>
      <c r="I80" s="54">
        <f t="shared" si="20"/>
        <v>1965</v>
      </c>
      <c r="J80" s="55">
        <f t="shared" si="23"/>
        <v>7.86</v>
      </c>
      <c r="K80" s="56">
        <f t="shared" si="3"/>
        <v>23035</v>
      </c>
      <c r="M80" s="146"/>
      <c r="N80" s="81"/>
      <c r="O80" s="81"/>
      <c r="P80" s="48"/>
    </row>
    <row r="81" spans="2:16" ht="14.25" customHeight="1">
      <c r="B81" s="57">
        <v>518</v>
      </c>
      <c r="C81" s="58" t="s">
        <v>84</v>
      </c>
      <c r="D81" s="59">
        <v>40000</v>
      </c>
      <c r="E81" s="59">
        <v>0</v>
      </c>
      <c r="F81" s="59">
        <f t="shared" si="18"/>
        <v>40000</v>
      </c>
      <c r="G81" s="60">
        <v>0</v>
      </c>
      <c r="H81" s="61">
        <v>0</v>
      </c>
      <c r="I81" s="62">
        <f t="shared" si="20"/>
        <v>0</v>
      </c>
      <c r="J81" s="55">
        <f t="shared" si="23"/>
        <v>0</v>
      </c>
      <c r="K81" s="63">
        <f t="shared" si="3"/>
        <v>40000</v>
      </c>
      <c r="M81" s="187"/>
      <c r="N81" s="81"/>
      <c r="O81" s="81"/>
      <c r="P81" s="48"/>
    </row>
    <row r="82" spans="2:16" ht="15" customHeight="1">
      <c r="B82" s="188" t="s">
        <v>85</v>
      </c>
      <c r="C82" s="188"/>
      <c r="D82" s="189">
        <f>SUM(D65:D81)</f>
        <v>499900</v>
      </c>
      <c r="E82" s="190">
        <f>SUM(E65:E80)</f>
        <v>2000</v>
      </c>
      <c r="F82" s="189">
        <f>SUM(F65:F81)</f>
        <v>501900</v>
      </c>
      <c r="G82" s="191">
        <f>SUM(G65:G81)</f>
        <v>539045.18</v>
      </c>
      <c r="H82" s="192">
        <f>SUM(H65:H80)</f>
        <v>6240.3</v>
      </c>
      <c r="I82" s="156">
        <f t="shared" si="20"/>
        <v>545285.4800000001</v>
      </c>
      <c r="J82" s="193">
        <f t="shared" si="23"/>
        <v>108.64424785813908</v>
      </c>
      <c r="K82" s="194">
        <f t="shared" si="3"/>
        <v>-43385.4800000001</v>
      </c>
      <c r="M82" s="81"/>
      <c r="N82" s="81"/>
      <c r="O82" s="81"/>
      <c r="P82" s="48"/>
    </row>
    <row r="83" spans="2:16" ht="16.5" customHeight="1">
      <c r="B83" s="195">
        <v>521</v>
      </c>
      <c r="C83" s="196" t="s">
        <v>86</v>
      </c>
      <c r="D83" s="197">
        <v>80000</v>
      </c>
      <c r="E83" s="197">
        <v>80000</v>
      </c>
      <c r="F83" s="197">
        <f aca="true" t="shared" si="24" ref="F83:F85">SUM(D83:E83)</f>
        <v>160000</v>
      </c>
      <c r="G83" s="135">
        <v>37601</v>
      </c>
      <c r="H83" s="198">
        <v>81276</v>
      </c>
      <c r="I83" s="163">
        <f t="shared" si="20"/>
        <v>118877</v>
      </c>
      <c r="J83" s="91">
        <f t="shared" si="23"/>
        <v>74.298125</v>
      </c>
      <c r="K83" s="199">
        <f t="shared" si="3"/>
        <v>41123</v>
      </c>
      <c r="M83" s="146"/>
      <c r="N83" s="48"/>
      <c r="O83" s="48"/>
      <c r="P83" s="48"/>
    </row>
    <row r="84" spans="2:16" ht="16.5" customHeight="1">
      <c r="B84" s="158">
        <v>521</v>
      </c>
      <c r="C84" s="159" t="s">
        <v>87</v>
      </c>
      <c r="D84" s="162">
        <v>45000</v>
      </c>
      <c r="E84" s="162">
        <v>0</v>
      </c>
      <c r="F84" s="162">
        <f t="shared" si="24"/>
        <v>45000</v>
      </c>
      <c r="G84" s="200">
        <v>16075</v>
      </c>
      <c r="H84" s="136">
        <v>0</v>
      </c>
      <c r="I84" s="165">
        <f t="shared" si="20"/>
        <v>16075</v>
      </c>
      <c r="J84" s="55">
        <f t="shared" si="23"/>
        <v>35.72222222222222</v>
      </c>
      <c r="K84" s="164">
        <f t="shared" si="3"/>
        <v>28925</v>
      </c>
      <c r="M84" s="146"/>
      <c r="N84" s="48"/>
      <c r="O84" s="48"/>
      <c r="P84" s="48"/>
    </row>
    <row r="85" spans="2:16" ht="15.75" customHeight="1">
      <c r="B85" s="201">
        <v>521</v>
      </c>
      <c r="C85" s="202" t="s">
        <v>88</v>
      </c>
      <c r="D85" s="203">
        <v>0</v>
      </c>
      <c r="E85" s="203">
        <v>0</v>
      </c>
      <c r="F85" s="203">
        <f t="shared" si="24"/>
        <v>0</v>
      </c>
      <c r="G85" s="204">
        <v>0</v>
      </c>
      <c r="H85" s="205">
        <v>0</v>
      </c>
      <c r="I85" s="206">
        <f t="shared" si="20"/>
        <v>0</v>
      </c>
      <c r="J85" s="207" t="s">
        <v>24</v>
      </c>
      <c r="K85" s="208">
        <f t="shared" si="3"/>
        <v>0</v>
      </c>
      <c r="M85" s="146"/>
      <c r="N85" s="48"/>
      <c r="O85" s="48"/>
      <c r="P85" s="48"/>
    </row>
    <row r="86" spans="2:16" ht="15.75" customHeight="1">
      <c r="B86" s="209" t="s">
        <v>89</v>
      </c>
      <c r="C86" s="209"/>
      <c r="D86" s="210">
        <f>SUM(D83:D85)</f>
        <v>125000</v>
      </c>
      <c r="E86" s="210">
        <f>SUM(E83:E85)</f>
        <v>80000</v>
      </c>
      <c r="F86" s="210">
        <f>SUM(F83:F85)</f>
        <v>205000</v>
      </c>
      <c r="G86" s="211">
        <f>SUM(G83:G85)</f>
        <v>53676</v>
      </c>
      <c r="H86" s="212">
        <f>SUM(H83:H85)</f>
        <v>81276</v>
      </c>
      <c r="I86" s="213">
        <f t="shared" si="20"/>
        <v>134952</v>
      </c>
      <c r="J86" s="214">
        <f aca="true" t="shared" si="25" ref="J86:J89">(I86/F86)*100</f>
        <v>65.83024390243902</v>
      </c>
      <c r="K86" s="215">
        <f t="shared" si="3"/>
        <v>70048</v>
      </c>
      <c r="M86" s="146"/>
      <c r="N86" s="48"/>
      <c r="O86" s="48"/>
      <c r="P86" s="48"/>
    </row>
    <row r="87" spans="2:16" ht="14.25" customHeight="1">
      <c r="B87" s="195">
        <v>524</v>
      </c>
      <c r="C87" s="196" t="s">
        <v>90</v>
      </c>
      <c r="D87" s="160">
        <v>15000</v>
      </c>
      <c r="E87" s="197">
        <v>7200</v>
      </c>
      <c r="F87" s="197">
        <f aca="true" t="shared" si="26" ref="F87:F88">SUM(D87:E87)</f>
        <v>22200</v>
      </c>
      <c r="G87" s="216">
        <v>3384</v>
      </c>
      <c r="H87" s="198">
        <v>7315.65</v>
      </c>
      <c r="I87" s="163">
        <f t="shared" si="20"/>
        <v>10699.65</v>
      </c>
      <c r="J87" s="91">
        <f t="shared" si="25"/>
        <v>48.196621621621624</v>
      </c>
      <c r="K87" s="199">
        <f t="shared" si="3"/>
        <v>11500.35</v>
      </c>
      <c r="M87" s="217">
        <f>I83*0.09</f>
        <v>10698.93</v>
      </c>
      <c r="N87" s="217">
        <f aca="true" t="shared" si="27" ref="N87:N88">I87-M87</f>
        <v>0.7199999999993452</v>
      </c>
      <c r="O87" s="48"/>
      <c r="P87" s="48"/>
    </row>
    <row r="88" spans="2:16" ht="14.25" customHeight="1">
      <c r="B88" s="201">
        <v>524</v>
      </c>
      <c r="C88" s="218" t="s">
        <v>91</v>
      </c>
      <c r="D88" s="219">
        <v>40000</v>
      </c>
      <c r="E88" s="203">
        <v>27800</v>
      </c>
      <c r="F88" s="203">
        <f t="shared" si="26"/>
        <v>67800</v>
      </c>
      <c r="G88" s="204">
        <v>9325.05</v>
      </c>
      <c r="H88" s="205">
        <v>20156.48</v>
      </c>
      <c r="I88" s="206">
        <f t="shared" si="20"/>
        <v>29481.53</v>
      </c>
      <c r="J88" s="220">
        <f t="shared" si="25"/>
        <v>43.4830825958702</v>
      </c>
      <c r="K88" s="208">
        <f t="shared" si="3"/>
        <v>38318.47</v>
      </c>
      <c r="M88" s="217">
        <f>I83*0.25</f>
        <v>29719.25</v>
      </c>
      <c r="N88" s="217">
        <f t="shared" si="27"/>
        <v>-237.72000000000116</v>
      </c>
      <c r="O88" s="48"/>
      <c r="P88" s="48"/>
    </row>
    <row r="89" spans="2:16" ht="14.25" customHeight="1">
      <c r="B89" s="209" t="s">
        <v>92</v>
      </c>
      <c r="C89" s="209"/>
      <c r="D89" s="189">
        <f>SUM(D87:D88)</f>
        <v>55000</v>
      </c>
      <c r="E89" s="189">
        <f>SUM(E87:E88)</f>
        <v>35000</v>
      </c>
      <c r="F89" s="189">
        <f>SUM(F87:F88)</f>
        <v>90000</v>
      </c>
      <c r="G89" s="221">
        <f>SUM(G87:G88)</f>
        <v>12709.05</v>
      </c>
      <c r="H89" s="222">
        <f>SUM(H87:H88)</f>
        <v>27472.129999999997</v>
      </c>
      <c r="I89" s="156">
        <f t="shared" si="20"/>
        <v>40181.17999999999</v>
      </c>
      <c r="J89" s="193">
        <f t="shared" si="25"/>
        <v>44.64575555555555</v>
      </c>
      <c r="K89" s="221">
        <f t="shared" si="3"/>
        <v>49818.82000000001</v>
      </c>
      <c r="M89" s="223"/>
      <c r="N89" s="223"/>
      <c r="O89" s="48"/>
      <c r="P89" s="48"/>
    </row>
    <row r="90" spans="2:16" ht="14.25" customHeight="1">
      <c r="B90" s="224">
        <v>525</v>
      </c>
      <c r="C90" s="225" t="s">
        <v>93</v>
      </c>
      <c r="D90" s="226">
        <v>1000</v>
      </c>
      <c r="E90" s="227">
        <v>0</v>
      </c>
      <c r="F90" s="226">
        <f>SUM(D90:E90)</f>
        <v>1000</v>
      </c>
      <c r="G90" s="228">
        <v>103.32</v>
      </c>
      <c r="H90" s="229">
        <v>211.31</v>
      </c>
      <c r="I90" s="230">
        <f t="shared" si="20"/>
        <v>314.63</v>
      </c>
      <c r="J90" s="231" t="s">
        <v>24</v>
      </c>
      <c r="K90" s="232">
        <f t="shared" si="3"/>
        <v>685.37</v>
      </c>
      <c r="M90" s="223"/>
      <c r="N90" s="223"/>
      <c r="O90" s="48"/>
      <c r="P90" s="48"/>
    </row>
    <row r="91" spans="2:16" ht="14.25" customHeight="1">
      <c r="B91" s="64" t="s">
        <v>94</v>
      </c>
      <c r="C91" s="64"/>
      <c r="D91" s="65">
        <f>SUM(D90:D90)</f>
        <v>1000</v>
      </c>
      <c r="E91" s="65">
        <f>SUM(E90:E90)</f>
        <v>0</v>
      </c>
      <c r="F91" s="65">
        <f>SUM(F90)</f>
        <v>1000</v>
      </c>
      <c r="G91" s="66">
        <f>SUM(G90:G90)</f>
        <v>103.32</v>
      </c>
      <c r="H91" s="67">
        <f>SUM(H90:H90)</f>
        <v>211.31</v>
      </c>
      <c r="I91" s="233">
        <f t="shared" si="20"/>
        <v>314.63</v>
      </c>
      <c r="J91" s="69" t="s">
        <v>24</v>
      </c>
      <c r="K91" s="66">
        <f t="shared" si="3"/>
        <v>685.37</v>
      </c>
      <c r="M91" s="223"/>
      <c r="N91" s="223"/>
      <c r="O91" s="48"/>
      <c r="P91" s="48"/>
    </row>
    <row r="92" spans="2:16" ht="15.75" customHeight="1">
      <c r="B92" s="195">
        <v>527</v>
      </c>
      <c r="C92" s="196" t="s">
        <v>95</v>
      </c>
      <c r="D92" s="197">
        <v>1500</v>
      </c>
      <c r="E92" s="197">
        <v>600</v>
      </c>
      <c r="F92" s="197">
        <f aca="true" t="shared" si="28" ref="F92:F95">SUM(D92:E92)</f>
        <v>2100</v>
      </c>
      <c r="G92" s="216">
        <v>752.02</v>
      </c>
      <c r="H92" s="198">
        <v>1625.52</v>
      </c>
      <c r="I92" s="163">
        <f t="shared" si="20"/>
        <v>2377.54</v>
      </c>
      <c r="J92" s="91">
        <f aca="true" t="shared" si="29" ref="J92:J94">(I92/F92)*100</f>
        <v>113.21619047619048</v>
      </c>
      <c r="K92" s="199">
        <f t="shared" si="3"/>
        <v>-277.53999999999996</v>
      </c>
      <c r="M92" s="217">
        <f>I83*0.01</f>
        <v>1188.77</v>
      </c>
      <c r="N92" s="217">
        <f>I92-M92</f>
        <v>1188.77</v>
      </c>
      <c r="O92" s="48"/>
      <c r="P92" s="48"/>
    </row>
    <row r="93" spans="2:16" ht="15.75" customHeight="1">
      <c r="B93" s="158">
        <v>527</v>
      </c>
      <c r="C93" s="159" t="s">
        <v>96</v>
      </c>
      <c r="D93" s="162">
        <v>8000</v>
      </c>
      <c r="E93" s="162">
        <v>0</v>
      </c>
      <c r="F93" s="162">
        <f t="shared" si="28"/>
        <v>8000</v>
      </c>
      <c r="G93" s="200">
        <v>21512</v>
      </c>
      <c r="H93" s="136">
        <v>0</v>
      </c>
      <c r="I93" s="165">
        <f t="shared" si="20"/>
        <v>21512</v>
      </c>
      <c r="J93" s="95">
        <f t="shared" si="29"/>
        <v>268.9</v>
      </c>
      <c r="K93" s="164">
        <f t="shared" si="3"/>
        <v>-13512</v>
      </c>
      <c r="M93" s="146"/>
      <c r="N93" s="48"/>
      <c r="O93" s="48"/>
      <c r="P93" s="48"/>
    </row>
    <row r="94" spans="2:16" ht="15.75" customHeight="1">
      <c r="B94" s="158">
        <v>527</v>
      </c>
      <c r="C94" s="159" t="s">
        <v>87</v>
      </c>
      <c r="D94" s="162">
        <v>5000</v>
      </c>
      <c r="E94" s="162">
        <v>0</v>
      </c>
      <c r="F94" s="162">
        <f t="shared" si="28"/>
        <v>5000</v>
      </c>
      <c r="G94" s="200">
        <v>5300</v>
      </c>
      <c r="H94" s="136">
        <v>0</v>
      </c>
      <c r="I94" s="165">
        <f t="shared" si="20"/>
        <v>5300</v>
      </c>
      <c r="J94" s="95">
        <f t="shared" si="29"/>
        <v>106</v>
      </c>
      <c r="K94" s="164">
        <f t="shared" si="3"/>
        <v>-300</v>
      </c>
      <c r="M94" s="146"/>
      <c r="N94" s="48"/>
      <c r="O94" s="48"/>
      <c r="P94" s="48"/>
    </row>
    <row r="95" spans="2:16" ht="15.75" customHeight="1">
      <c r="B95" s="201">
        <v>527</v>
      </c>
      <c r="C95" s="202" t="s">
        <v>41</v>
      </c>
      <c r="D95" s="203">
        <v>0</v>
      </c>
      <c r="E95" s="203">
        <v>0</v>
      </c>
      <c r="F95" s="203">
        <f t="shared" si="28"/>
        <v>0</v>
      </c>
      <c r="G95" s="204">
        <v>0</v>
      </c>
      <c r="H95" s="205">
        <v>0</v>
      </c>
      <c r="I95" s="206">
        <f t="shared" si="20"/>
        <v>0</v>
      </c>
      <c r="J95" s="95" t="s">
        <v>24</v>
      </c>
      <c r="K95" s="208">
        <f t="shared" si="3"/>
        <v>0</v>
      </c>
      <c r="M95" s="146"/>
      <c r="N95" s="48"/>
      <c r="O95" s="48"/>
      <c r="P95" s="48"/>
    </row>
    <row r="96" spans="2:16" ht="15.75" customHeight="1">
      <c r="B96" s="209" t="s">
        <v>97</v>
      </c>
      <c r="C96" s="209"/>
      <c r="D96" s="210">
        <f>SUM(D92:D95)</f>
        <v>14500</v>
      </c>
      <c r="E96" s="210">
        <f>SUM(E92:E95)</f>
        <v>600</v>
      </c>
      <c r="F96" s="210">
        <f>SUM(F92:F95)</f>
        <v>15100</v>
      </c>
      <c r="G96" s="211">
        <f>SUM(G92:G95)</f>
        <v>27564.02</v>
      </c>
      <c r="H96" s="212">
        <f>SUM(H92:H95)</f>
        <v>1625.52</v>
      </c>
      <c r="I96" s="213">
        <f t="shared" si="20"/>
        <v>29189.54</v>
      </c>
      <c r="J96" s="69">
        <f>(I96/F96)*100</f>
        <v>193.3082119205298</v>
      </c>
      <c r="K96" s="211">
        <f t="shared" si="3"/>
        <v>-14089.54</v>
      </c>
      <c r="M96" s="146"/>
      <c r="N96" s="48"/>
      <c r="O96" s="48"/>
      <c r="P96" s="48"/>
    </row>
    <row r="97" spans="2:16" ht="15.75" customHeight="1">
      <c r="B97" s="234">
        <v>528</v>
      </c>
      <c r="C97" s="235" t="s">
        <v>98</v>
      </c>
      <c r="D97" s="160">
        <v>0</v>
      </c>
      <c r="E97" s="197">
        <v>0</v>
      </c>
      <c r="F97" s="197">
        <f>SUM(D97:E97)</f>
        <v>0</v>
      </c>
      <c r="G97" s="216">
        <v>0</v>
      </c>
      <c r="H97" s="198">
        <v>0</v>
      </c>
      <c r="I97" s="163">
        <f t="shared" si="20"/>
        <v>0</v>
      </c>
      <c r="J97" s="91" t="s">
        <v>24</v>
      </c>
      <c r="K97" s="199">
        <f t="shared" si="3"/>
        <v>0</v>
      </c>
      <c r="M97" s="146"/>
      <c r="N97" s="81"/>
      <c r="O97" s="81"/>
      <c r="P97" s="48"/>
    </row>
    <row r="98" spans="2:16" ht="15.75" customHeight="1">
      <c r="B98" s="154" t="s">
        <v>99</v>
      </c>
      <c r="C98" s="64"/>
      <c r="D98" s="155">
        <f>SUM(D97:D97)</f>
        <v>0</v>
      </c>
      <c r="E98" s="65">
        <f>SUM(E97:E97)</f>
        <v>0</v>
      </c>
      <c r="F98" s="65">
        <f>SUM(F97:F97)</f>
        <v>0</v>
      </c>
      <c r="G98" s="66">
        <f>SUM(G97:G97)</f>
        <v>0</v>
      </c>
      <c r="H98" s="67">
        <f>SUM(H97:H97)</f>
        <v>0</v>
      </c>
      <c r="I98" s="233">
        <f t="shared" si="20"/>
        <v>0</v>
      </c>
      <c r="J98" s="69" t="s">
        <v>24</v>
      </c>
      <c r="K98" s="66">
        <f t="shared" si="3"/>
        <v>0</v>
      </c>
      <c r="M98" s="146"/>
      <c r="N98" s="81"/>
      <c r="O98" s="81"/>
      <c r="P98" s="48"/>
    </row>
    <row r="99" spans="2:16" ht="15.75" customHeight="1">
      <c r="B99" s="236">
        <v>541</v>
      </c>
      <c r="C99" s="40" t="s">
        <v>100</v>
      </c>
      <c r="D99" s="134">
        <v>0</v>
      </c>
      <c r="E99" s="41">
        <v>0</v>
      </c>
      <c r="F99" s="237">
        <f aca="true" t="shared" si="30" ref="F99:F102">SUM(D99:E99)</f>
        <v>0</v>
      </c>
      <c r="G99" s="52">
        <v>0</v>
      </c>
      <c r="H99" s="53">
        <v>0</v>
      </c>
      <c r="I99" s="54">
        <f t="shared" si="20"/>
        <v>0</v>
      </c>
      <c r="J99" s="55" t="s">
        <v>24</v>
      </c>
      <c r="K99" s="56">
        <f t="shared" si="3"/>
        <v>0</v>
      </c>
      <c r="M99" s="146"/>
      <c r="N99" s="81"/>
      <c r="O99" s="81"/>
      <c r="P99" s="48"/>
    </row>
    <row r="100" spans="2:16" ht="15.75" customHeight="1">
      <c r="B100" s="236">
        <v>549</v>
      </c>
      <c r="C100" s="50" t="s">
        <v>101</v>
      </c>
      <c r="D100" s="134">
        <v>0</v>
      </c>
      <c r="E100" s="51">
        <v>0</v>
      </c>
      <c r="F100" s="237">
        <f t="shared" si="30"/>
        <v>0</v>
      </c>
      <c r="G100" s="52">
        <v>0</v>
      </c>
      <c r="H100" s="53">
        <v>0</v>
      </c>
      <c r="I100" s="54">
        <f t="shared" si="20"/>
        <v>0</v>
      </c>
      <c r="J100" s="55" t="s">
        <v>24</v>
      </c>
      <c r="K100" s="56">
        <f t="shared" si="3"/>
        <v>0</v>
      </c>
      <c r="M100" s="146"/>
      <c r="N100" s="81"/>
      <c r="O100" s="81"/>
      <c r="P100" s="48"/>
    </row>
    <row r="101" spans="2:16" ht="15.75" customHeight="1">
      <c r="B101" s="238">
        <v>549</v>
      </c>
      <c r="C101" s="58" t="s">
        <v>102</v>
      </c>
      <c r="D101" s="142">
        <v>0</v>
      </c>
      <c r="E101" s="59">
        <v>0</v>
      </c>
      <c r="F101" s="239">
        <f t="shared" si="30"/>
        <v>0</v>
      </c>
      <c r="G101" s="60">
        <v>0</v>
      </c>
      <c r="H101" s="61">
        <v>0</v>
      </c>
      <c r="I101" s="62">
        <f t="shared" si="20"/>
        <v>0</v>
      </c>
      <c r="J101" s="153" t="s">
        <v>24</v>
      </c>
      <c r="K101" s="63">
        <f t="shared" si="3"/>
        <v>0</v>
      </c>
      <c r="M101" s="146"/>
      <c r="N101" s="81"/>
      <c r="O101" s="81"/>
      <c r="P101" s="48"/>
    </row>
    <row r="102" spans="2:16" ht="15.75" customHeight="1">
      <c r="B102" s="240">
        <v>549</v>
      </c>
      <c r="C102" s="202" t="s">
        <v>103</v>
      </c>
      <c r="D102" s="241">
        <v>1000</v>
      </c>
      <c r="E102" s="162">
        <v>0</v>
      </c>
      <c r="F102" s="174">
        <f t="shared" si="30"/>
        <v>1000</v>
      </c>
      <c r="G102" s="200">
        <v>0</v>
      </c>
      <c r="H102" s="136">
        <v>0</v>
      </c>
      <c r="I102" s="165">
        <f t="shared" si="20"/>
        <v>0</v>
      </c>
      <c r="J102" s="95">
        <f aca="true" t="shared" si="31" ref="J102:J106">(I102/F102)*100</f>
        <v>0</v>
      </c>
      <c r="K102" s="164">
        <f t="shared" si="3"/>
        <v>1000</v>
      </c>
      <c r="M102" s="157"/>
      <c r="N102" s="81"/>
      <c r="O102" s="81"/>
      <c r="P102" s="48"/>
    </row>
    <row r="103" spans="2:16" ht="15.75" customHeight="1">
      <c r="B103" s="154" t="s">
        <v>104</v>
      </c>
      <c r="C103" s="64"/>
      <c r="D103" s="65">
        <f>SUM(D99:D102)</f>
        <v>1000</v>
      </c>
      <c r="E103" s="65">
        <f>SUM(E99:E102)</f>
        <v>0</v>
      </c>
      <c r="F103" s="65">
        <f>SUM(F99:F102)</f>
        <v>1000</v>
      </c>
      <c r="G103" s="66">
        <f>SUM(G99:G102)</f>
        <v>0</v>
      </c>
      <c r="H103" s="67">
        <f>SUM(H99:H102)</f>
        <v>0</v>
      </c>
      <c r="I103" s="233">
        <f>SUM(I99:I102)</f>
        <v>0</v>
      </c>
      <c r="J103" s="69">
        <f t="shared" si="31"/>
        <v>0</v>
      </c>
      <c r="K103" s="66">
        <f t="shared" si="3"/>
        <v>1000</v>
      </c>
      <c r="L103" s="242"/>
      <c r="M103" s="146"/>
      <c r="N103" s="81"/>
      <c r="O103" s="81"/>
      <c r="P103" s="48"/>
    </row>
    <row r="104" spans="2:16" ht="15.75" customHeight="1">
      <c r="B104" s="243">
        <v>551</v>
      </c>
      <c r="C104" s="244" t="s">
        <v>105</v>
      </c>
      <c r="D104" s="245">
        <v>287000</v>
      </c>
      <c r="E104" s="246">
        <v>0</v>
      </c>
      <c r="F104" s="247">
        <f>SUM(D104:E104)</f>
        <v>287000</v>
      </c>
      <c r="G104" s="248">
        <v>284382.7</v>
      </c>
      <c r="H104" s="249">
        <v>2458.3</v>
      </c>
      <c r="I104" s="250">
        <f aca="true" t="shared" si="32" ref="I104:I110">SUM(G104:H104)</f>
        <v>286841</v>
      </c>
      <c r="J104" s="251">
        <f t="shared" si="31"/>
        <v>99.94459930313589</v>
      </c>
      <c r="K104" s="252">
        <f t="shared" si="3"/>
        <v>159</v>
      </c>
      <c r="L104" s="242"/>
      <c r="M104" s="146"/>
      <c r="N104" s="81"/>
      <c r="O104" s="81"/>
      <c r="P104" s="48"/>
    </row>
    <row r="105" spans="2:16" ht="15.75" customHeight="1">
      <c r="B105" s="64" t="s">
        <v>106</v>
      </c>
      <c r="C105" s="64"/>
      <c r="D105" s="65">
        <f>SUM(D104:D104)</f>
        <v>287000</v>
      </c>
      <c r="E105" s="65">
        <f>SUM(E104:E104)</f>
        <v>0</v>
      </c>
      <c r="F105" s="65">
        <f>SUM(F104)</f>
        <v>287000</v>
      </c>
      <c r="G105" s="66">
        <f>SUM(G104:G104)</f>
        <v>284382.7</v>
      </c>
      <c r="H105" s="67">
        <f>SUM(H104:H104)</f>
        <v>2458.3</v>
      </c>
      <c r="I105" s="233">
        <f t="shared" si="32"/>
        <v>286841</v>
      </c>
      <c r="J105" s="69">
        <f t="shared" si="31"/>
        <v>99.94459930313589</v>
      </c>
      <c r="K105" s="66">
        <f t="shared" si="3"/>
        <v>159</v>
      </c>
      <c r="L105" s="242"/>
      <c r="M105" s="146"/>
      <c r="N105" s="81"/>
      <c r="O105" s="81"/>
      <c r="P105" s="48"/>
    </row>
    <row r="106" spans="2:16" ht="15.75" customHeight="1">
      <c r="B106" s="49">
        <v>558</v>
      </c>
      <c r="C106" s="133" t="s">
        <v>107</v>
      </c>
      <c r="D106" s="51">
        <v>50000</v>
      </c>
      <c r="E106" s="134">
        <v>0</v>
      </c>
      <c r="F106" s="51">
        <f>SUM(D106:E106)</f>
        <v>50000</v>
      </c>
      <c r="G106" s="52">
        <v>68270.72</v>
      </c>
      <c r="H106" s="53">
        <v>0</v>
      </c>
      <c r="I106" s="54">
        <f t="shared" si="32"/>
        <v>68270.72</v>
      </c>
      <c r="J106" s="55">
        <f t="shared" si="31"/>
        <v>136.54144</v>
      </c>
      <c r="K106" s="56">
        <f t="shared" si="3"/>
        <v>-18270.72</v>
      </c>
      <c r="L106" s="242"/>
      <c r="M106" s="146"/>
      <c r="N106" s="81"/>
      <c r="O106" s="81"/>
      <c r="P106" s="48"/>
    </row>
    <row r="107" spans="2:16" ht="15.75" customHeight="1">
      <c r="B107" s="64" t="s">
        <v>108</v>
      </c>
      <c r="C107" s="64"/>
      <c r="D107" s="65">
        <f>D106</f>
        <v>50000</v>
      </c>
      <c r="E107" s="65">
        <f>E106</f>
        <v>0</v>
      </c>
      <c r="F107" s="65">
        <f>F106</f>
        <v>50000</v>
      </c>
      <c r="G107" s="66">
        <f>SUM(G106:G106)</f>
        <v>68270.72</v>
      </c>
      <c r="H107" s="65">
        <f>H106</f>
        <v>0</v>
      </c>
      <c r="I107" s="233">
        <f t="shared" si="32"/>
        <v>68270.72</v>
      </c>
      <c r="J107" s="69" t="s">
        <v>24</v>
      </c>
      <c r="K107" s="66">
        <f t="shared" si="3"/>
        <v>-18270.72</v>
      </c>
      <c r="L107" s="242"/>
      <c r="M107" s="146"/>
      <c r="N107" s="81"/>
      <c r="O107" s="81"/>
      <c r="P107" s="48"/>
    </row>
    <row r="108" spans="2:16" ht="15.75" customHeight="1">
      <c r="B108" s="236">
        <v>549</v>
      </c>
      <c r="C108" s="50" t="s">
        <v>109</v>
      </c>
      <c r="D108" s="134">
        <v>15000</v>
      </c>
      <c r="E108" s="51">
        <v>0</v>
      </c>
      <c r="F108" s="237">
        <f aca="true" t="shared" si="33" ref="F108:F109">SUM(D108:E108)</f>
        <v>15000</v>
      </c>
      <c r="G108" s="52">
        <v>15532.72</v>
      </c>
      <c r="H108" s="53">
        <v>0</v>
      </c>
      <c r="I108" s="54">
        <f t="shared" si="32"/>
        <v>15532.72</v>
      </c>
      <c r="J108" s="55">
        <f>(I108/F108)*100</f>
        <v>103.55146666666666</v>
      </c>
      <c r="K108" s="56">
        <f t="shared" si="3"/>
        <v>-532.7199999999993</v>
      </c>
      <c r="L108" s="242"/>
      <c r="M108" s="146"/>
      <c r="N108" s="81"/>
      <c r="O108" s="81"/>
      <c r="P108" s="48"/>
    </row>
    <row r="109" spans="2:16" ht="15.75" customHeight="1">
      <c r="B109" s="236">
        <v>591</v>
      </c>
      <c r="C109" s="50" t="s">
        <v>110</v>
      </c>
      <c r="D109" s="134">
        <v>0</v>
      </c>
      <c r="E109" s="51">
        <v>0</v>
      </c>
      <c r="F109" s="237">
        <f t="shared" si="33"/>
        <v>0</v>
      </c>
      <c r="G109" s="52">
        <v>0</v>
      </c>
      <c r="H109" s="53">
        <v>0</v>
      </c>
      <c r="I109" s="54">
        <f t="shared" si="32"/>
        <v>0</v>
      </c>
      <c r="J109" s="55"/>
      <c r="K109" s="56">
        <f t="shared" si="3"/>
        <v>0</v>
      </c>
      <c r="L109" s="242"/>
      <c r="M109" s="146"/>
      <c r="N109" s="81"/>
      <c r="O109" s="81"/>
      <c r="P109" s="48"/>
    </row>
    <row r="110" spans="2:16" ht="15.75" customHeight="1">
      <c r="B110" s="64" t="s">
        <v>111</v>
      </c>
      <c r="C110" s="64"/>
      <c r="D110" s="65">
        <f>SUM(D108:D109)</f>
        <v>15000</v>
      </c>
      <c r="E110" s="65">
        <f>SUM(E109:E109)</f>
        <v>0</v>
      </c>
      <c r="F110" s="65">
        <f>SUM(F108:F109)</f>
        <v>15000</v>
      </c>
      <c r="G110" s="66">
        <f>SUM(G108:G109)</f>
        <v>15532.72</v>
      </c>
      <c r="H110" s="67">
        <f>SUM(H109:H109)</f>
        <v>0</v>
      </c>
      <c r="I110" s="233">
        <f t="shared" si="32"/>
        <v>15532.72</v>
      </c>
      <c r="J110" s="69">
        <f aca="true" t="shared" si="34" ref="J110:J111">(I110/F110)*100</f>
        <v>103.55146666666666</v>
      </c>
      <c r="K110" s="66">
        <f t="shared" si="3"/>
        <v>-532.7199999999993</v>
      </c>
      <c r="L110" s="242"/>
      <c r="M110" s="146"/>
      <c r="N110" s="81"/>
      <c r="O110" s="81"/>
      <c r="P110" s="48"/>
    </row>
    <row r="111" spans="2:16" ht="17.25" customHeight="1">
      <c r="B111" s="253" t="s">
        <v>112</v>
      </c>
      <c r="C111" s="254"/>
      <c r="D111" s="255">
        <f>D57+D63+D64+D82+D86+D89+D96+D103+D98+D110+D91+D105+D107</f>
        <v>2560400</v>
      </c>
      <c r="E111" s="255">
        <f>E57+E63+E64+E82+E86+E89+E96+E103+E98+E110+E91+E105+E107</f>
        <v>249600</v>
      </c>
      <c r="F111" s="255">
        <f>F57+F63+F64+F82+F86+F89+F96+F103+F98+F110+F91+F105+F107</f>
        <v>2810000</v>
      </c>
      <c r="G111" s="256">
        <f>G57+G63+G64+G82+G86+G89+G96+G103+G98+G110+G91+G105+G107</f>
        <v>3017071.5500000003</v>
      </c>
      <c r="H111" s="257">
        <f>H57+H63+H64+H82+H86+H89+H96+H103+H98+H110+H91+H105+H107</f>
        <v>288123.70999999996</v>
      </c>
      <c r="I111" s="258">
        <f>I57+I63+I64+I82+I86+I89+I96+I103+I98+I110+I91+I105+I107</f>
        <v>3305195.2600000007</v>
      </c>
      <c r="J111" s="259">
        <f t="shared" si="34"/>
        <v>117.62260711743775</v>
      </c>
      <c r="K111" s="256">
        <f t="shared" si="3"/>
        <v>-495195.2600000007</v>
      </c>
      <c r="M111" s="260"/>
      <c r="N111" s="81"/>
      <c r="O111" s="81"/>
      <c r="P111" s="48"/>
    </row>
    <row r="112" spans="2:16" ht="16.5" customHeight="1">
      <c r="B112" s="261" t="s">
        <v>113</v>
      </c>
      <c r="C112" s="262"/>
      <c r="D112" s="263">
        <f>(D42-D111)</f>
        <v>-60400</v>
      </c>
      <c r="E112" s="264">
        <f>(E42-E111)</f>
        <v>60400</v>
      </c>
      <c r="F112" s="265">
        <f>SUM(D112:E112)</f>
        <v>0</v>
      </c>
      <c r="G112" s="266">
        <f>(G42-G111)</f>
        <v>-15896.290000000503</v>
      </c>
      <c r="H112" s="267">
        <f>(H42-H111)</f>
        <v>15896.290000000037</v>
      </c>
      <c r="I112" s="268">
        <f>SUM(G112:H112)</f>
        <v>-4.656612873077393E-10</v>
      </c>
      <c r="J112" s="269"/>
      <c r="K112" s="270"/>
      <c r="M112" s="70"/>
      <c r="N112" s="81"/>
      <c r="O112" s="81"/>
      <c r="P112" s="48"/>
    </row>
    <row r="113" spans="2:16" ht="16.5" customHeight="1">
      <c r="B113" s="271"/>
      <c r="C113" s="271"/>
      <c r="D113" s="272"/>
      <c r="E113" s="272"/>
      <c r="F113" s="272"/>
      <c r="G113" s="273"/>
      <c r="H113" s="273"/>
      <c r="I113" s="273"/>
      <c r="J113" s="274"/>
      <c r="K113" s="273"/>
      <c r="M113" s="70"/>
      <c r="N113" s="81"/>
      <c r="O113" s="81"/>
      <c r="P113" s="48"/>
    </row>
    <row r="114" spans="2:16" ht="16.5" customHeight="1">
      <c r="B114" s="35" t="s">
        <v>114</v>
      </c>
      <c r="C114" s="275"/>
      <c r="D114" s="276"/>
      <c r="E114" s="276"/>
      <c r="F114" s="276"/>
      <c r="G114" s="277"/>
      <c r="H114" s="277"/>
      <c r="I114" s="278"/>
      <c r="J114" s="279"/>
      <c r="K114" s="277"/>
      <c r="M114" s="47"/>
      <c r="N114" s="71"/>
      <c r="O114" s="71"/>
      <c r="P114" s="48"/>
    </row>
    <row r="115" spans="2:16" ht="19.5" customHeight="1">
      <c r="B115" s="280">
        <v>672</v>
      </c>
      <c r="C115" s="106" t="s">
        <v>43</v>
      </c>
      <c r="D115" s="109">
        <v>15014271</v>
      </c>
      <c r="E115" s="109">
        <v>0</v>
      </c>
      <c r="F115" s="109">
        <f aca="true" t="shared" si="35" ref="F115:F125">SUM(D115:E115)</f>
        <v>15014271</v>
      </c>
      <c r="G115" s="281">
        <v>15014271</v>
      </c>
      <c r="H115" s="111">
        <v>0</v>
      </c>
      <c r="I115" s="282">
        <f aca="true" t="shared" si="36" ref="I115:I138">SUM(G115:H115)</f>
        <v>15014271</v>
      </c>
      <c r="J115" s="283">
        <f aca="true" t="shared" si="37" ref="J115:J120">(I115/F115)*100</f>
        <v>100</v>
      </c>
      <c r="K115" s="284">
        <f aca="true" t="shared" si="38" ref="K115:K140">(F115-I115)</f>
        <v>0</v>
      </c>
      <c r="M115" s="70"/>
      <c r="N115" s="285"/>
      <c r="O115" s="285"/>
      <c r="P115" s="48"/>
    </row>
    <row r="116" spans="2:16" ht="15" customHeight="1">
      <c r="B116" s="254" t="s">
        <v>46</v>
      </c>
      <c r="C116" s="254"/>
      <c r="D116" s="255">
        <f>SUM(D115:D115)</f>
        <v>15014271</v>
      </c>
      <c r="E116" s="255">
        <f>SUM(E115:E115)</f>
        <v>0</v>
      </c>
      <c r="F116" s="255">
        <f t="shared" si="35"/>
        <v>15014271</v>
      </c>
      <c r="G116" s="255">
        <f>SUM(G115:G115)</f>
        <v>15014271</v>
      </c>
      <c r="H116" s="286">
        <f>SUM(H115:H115)</f>
        <v>0</v>
      </c>
      <c r="I116" s="258">
        <f t="shared" si="36"/>
        <v>15014271</v>
      </c>
      <c r="J116" s="259">
        <f t="shared" si="37"/>
        <v>100</v>
      </c>
      <c r="K116" s="256">
        <f t="shared" si="38"/>
        <v>0</v>
      </c>
      <c r="M116" s="47"/>
      <c r="N116" s="47"/>
      <c r="O116" s="47"/>
      <c r="P116" s="48"/>
    </row>
    <row r="117" spans="2:16" ht="16.5" customHeight="1">
      <c r="B117" s="49">
        <v>501</v>
      </c>
      <c r="C117" s="133" t="s">
        <v>115</v>
      </c>
      <c r="D117" s="287">
        <v>10000</v>
      </c>
      <c r="E117" s="51">
        <v>0</v>
      </c>
      <c r="F117" s="51">
        <f t="shared" si="35"/>
        <v>10000</v>
      </c>
      <c r="G117" s="61">
        <v>5567.76</v>
      </c>
      <c r="H117" s="53">
        <v>0</v>
      </c>
      <c r="I117" s="54">
        <f t="shared" si="36"/>
        <v>5567.76</v>
      </c>
      <c r="J117" s="55">
        <f t="shared" si="37"/>
        <v>55.677600000000005</v>
      </c>
      <c r="K117" s="56">
        <f t="shared" si="38"/>
        <v>4432.24</v>
      </c>
      <c r="M117" s="70"/>
      <c r="N117" s="47"/>
      <c r="O117" s="47"/>
      <c r="P117" s="48"/>
    </row>
    <row r="118" spans="2:16" ht="15.75">
      <c r="B118" s="49">
        <v>501</v>
      </c>
      <c r="C118" s="50" t="s">
        <v>48</v>
      </c>
      <c r="D118" s="287">
        <v>12500</v>
      </c>
      <c r="E118" s="51">
        <v>0</v>
      </c>
      <c r="F118" s="51">
        <f t="shared" si="35"/>
        <v>12500</v>
      </c>
      <c r="G118" s="61">
        <v>3161.46</v>
      </c>
      <c r="H118" s="53">
        <v>0</v>
      </c>
      <c r="I118" s="54">
        <f t="shared" si="36"/>
        <v>3161.46</v>
      </c>
      <c r="J118" s="55">
        <f t="shared" si="37"/>
        <v>25.29168</v>
      </c>
      <c r="K118" s="56">
        <f t="shared" si="38"/>
        <v>9338.54</v>
      </c>
      <c r="M118" s="47"/>
      <c r="N118" s="70"/>
      <c r="O118" s="47"/>
      <c r="P118" s="48"/>
    </row>
    <row r="119" spans="2:16" ht="15" customHeight="1">
      <c r="B119" s="64" t="s">
        <v>60</v>
      </c>
      <c r="C119" s="64"/>
      <c r="D119" s="65">
        <f>SUM(D117:D118)</f>
        <v>22500</v>
      </c>
      <c r="E119" s="65">
        <f>SUM(E117:E118)</f>
        <v>0</v>
      </c>
      <c r="F119" s="65">
        <f t="shared" si="35"/>
        <v>22500</v>
      </c>
      <c r="G119" s="288">
        <f>SUM(G117:G118)</f>
        <v>8729.220000000001</v>
      </c>
      <c r="H119" s="289">
        <f>SUM(H117:H118)</f>
        <v>0</v>
      </c>
      <c r="I119" s="233">
        <f t="shared" si="36"/>
        <v>8729.220000000001</v>
      </c>
      <c r="J119" s="69">
        <f t="shared" si="37"/>
        <v>38.796533333333336</v>
      </c>
      <c r="K119" s="66">
        <f t="shared" si="38"/>
        <v>13770.779999999999</v>
      </c>
      <c r="M119" s="47"/>
      <c r="N119" s="47"/>
      <c r="O119" s="47"/>
      <c r="P119" s="48"/>
    </row>
    <row r="120" spans="2:16" ht="15" customHeight="1">
      <c r="B120" s="49">
        <v>51280</v>
      </c>
      <c r="C120" s="133" t="s">
        <v>116</v>
      </c>
      <c r="D120" s="51">
        <v>20000</v>
      </c>
      <c r="E120" s="290">
        <v>0</v>
      </c>
      <c r="F120" s="51">
        <f t="shared" si="35"/>
        <v>20000</v>
      </c>
      <c r="G120" s="291">
        <v>21849</v>
      </c>
      <c r="H120" s="53">
        <v>0</v>
      </c>
      <c r="I120" s="54">
        <f t="shared" si="36"/>
        <v>21849</v>
      </c>
      <c r="J120" s="55">
        <f t="shared" si="37"/>
        <v>109.24499999999999</v>
      </c>
      <c r="K120" s="292">
        <f t="shared" si="38"/>
        <v>-1849</v>
      </c>
      <c r="M120" s="48"/>
      <c r="N120" s="47"/>
      <c r="O120" s="47"/>
      <c r="P120" s="48"/>
    </row>
    <row r="121" spans="2:16" ht="16.5" customHeight="1">
      <c r="B121" s="49" t="s">
        <v>117</v>
      </c>
      <c r="C121" s="133" t="s">
        <v>118</v>
      </c>
      <c r="D121" s="293">
        <v>2000</v>
      </c>
      <c r="E121" s="294">
        <v>0</v>
      </c>
      <c r="F121" s="293">
        <f t="shared" si="35"/>
        <v>2000</v>
      </c>
      <c r="G121" s="295">
        <v>0</v>
      </c>
      <c r="H121" s="296">
        <v>0</v>
      </c>
      <c r="I121" s="297">
        <f t="shared" si="36"/>
        <v>0</v>
      </c>
      <c r="J121" s="55" t="s">
        <v>24</v>
      </c>
      <c r="K121" s="298">
        <f t="shared" si="38"/>
        <v>2000</v>
      </c>
      <c r="M121" s="48"/>
      <c r="N121" s="48"/>
      <c r="O121" s="48"/>
      <c r="P121" s="48"/>
    </row>
    <row r="122" spans="2:16" ht="14.25" customHeight="1">
      <c r="B122" s="188" t="s">
        <v>85</v>
      </c>
      <c r="C122" s="188"/>
      <c r="D122" s="189">
        <f>SUM(D120:D121)</f>
        <v>22000</v>
      </c>
      <c r="E122" s="299">
        <f>SUM(E121:E121)</f>
        <v>0</v>
      </c>
      <c r="F122" s="299">
        <f t="shared" si="35"/>
        <v>22000</v>
      </c>
      <c r="G122" s="300">
        <f>SUM(G120:G121)</f>
        <v>21849</v>
      </c>
      <c r="H122" s="301">
        <f>SUM(H120:H121)</f>
        <v>0</v>
      </c>
      <c r="I122" s="156">
        <f t="shared" si="36"/>
        <v>21849</v>
      </c>
      <c r="J122" s="193">
        <f aca="true" t="shared" si="39" ref="J122:J131">(I122/F122)*100</f>
        <v>99.31363636363636</v>
      </c>
      <c r="K122" s="302">
        <f t="shared" si="38"/>
        <v>151</v>
      </c>
      <c r="M122" s="48"/>
      <c r="N122" s="48"/>
      <c r="O122" s="48"/>
      <c r="P122" s="48"/>
    </row>
    <row r="123" spans="2:16" ht="15" customHeight="1">
      <c r="B123" s="195">
        <v>521</v>
      </c>
      <c r="C123" s="196" t="s">
        <v>86</v>
      </c>
      <c r="D123" s="197">
        <v>10761876</v>
      </c>
      <c r="E123" s="197">
        <v>0</v>
      </c>
      <c r="F123" s="197">
        <f t="shared" si="35"/>
        <v>10761876</v>
      </c>
      <c r="G123" s="135">
        <v>10761876</v>
      </c>
      <c r="H123" s="198">
        <v>0</v>
      </c>
      <c r="I123" s="163">
        <f t="shared" si="36"/>
        <v>10761876</v>
      </c>
      <c r="J123" s="91">
        <f t="shared" si="39"/>
        <v>100</v>
      </c>
      <c r="K123" s="199">
        <f t="shared" si="38"/>
        <v>0</v>
      </c>
      <c r="M123" s="48"/>
      <c r="N123" s="48"/>
      <c r="O123" s="48"/>
      <c r="P123" s="48"/>
    </row>
    <row r="124" spans="2:16" ht="15" customHeight="1">
      <c r="B124" s="158">
        <v>521</v>
      </c>
      <c r="C124" s="159" t="s">
        <v>88</v>
      </c>
      <c r="D124" s="162">
        <v>90000</v>
      </c>
      <c r="E124" s="162">
        <v>0</v>
      </c>
      <c r="F124" s="162">
        <f t="shared" si="35"/>
        <v>90000</v>
      </c>
      <c r="G124" s="200">
        <v>169350</v>
      </c>
      <c r="H124" s="136">
        <v>0</v>
      </c>
      <c r="I124" s="165">
        <f t="shared" si="36"/>
        <v>169350</v>
      </c>
      <c r="J124" s="95">
        <f t="shared" si="39"/>
        <v>188.16666666666666</v>
      </c>
      <c r="K124" s="164">
        <f t="shared" si="38"/>
        <v>-79350</v>
      </c>
      <c r="M124" s="48"/>
      <c r="N124" s="48"/>
      <c r="O124" s="48"/>
      <c r="P124" s="48"/>
    </row>
    <row r="125" spans="2:16" ht="15" customHeight="1">
      <c r="B125" s="158">
        <v>521</v>
      </c>
      <c r="C125" s="159" t="s">
        <v>87</v>
      </c>
      <c r="D125" s="162">
        <v>150000</v>
      </c>
      <c r="E125" s="162">
        <v>0</v>
      </c>
      <c r="F125" s="162">
        <f t="shared" si="35"/>
        <v>150000</v>
      </c>
      <c r="G125" s="200">
        <v>150000</v>
      </c>
      <c r="H125" s="136">
        <v>0</v>
      </c>
      <c r="I125" s="165">
        <f t="shared" si="36"/>
        <v>150000</v>
      </c>
      <c r="J125" s="95">
        <f t="shared" si="39"/>
        <v>100</v>
      </c>
      <c r="K125" s="164">
        <f t="shared" si="38"/>
        <v>0</v>
      </c>
      <c r="M125" s="48"/>
      <c r="N125" s="48"/>
      <c r="O125" s="48"/>
      <c r="P125" s="48"/>
    </row>
    <row r="126" spans="2:15" ht="15" customHeight="1">
      <c r="B126" s="209" t="s">
        <v>89</v>
      </c>
      <c r="C126" s="209"/>
      <c r="D126" s="210">
        <f>SUM(D123:D125)</f>
        <v>11001876</v>
      </c>
      <c r="E126" s="210">
        <f>SUM(E123:E125)</f>
        <v>0</v>
      </c>
      <c r="F126" s="210">
        <f>SUM(F123:F125)</f>
        <v>11001876</v>
      </c>
      <c r="G126" s="211">
        <f>SUM(G123:G125)</f>
        <v>11081226</v>
      </c>
      <c r="H126" s="212">
        <f>SUM(H123:H125)</f>
        <v>0</v>
      </c>
      <c r="I126" s="213">
        <f t="shared" si="36"/>
        <v>11081226</v>
      </c>
      <c r="J126" s="214">
        <f t="shared" si="39"/>
        <v>100.72124063205221</v>
      </c>
      <c r="K126" s="211">
        <f t="shared" si="38"/>
        <v>-79350</v>
      </c>
      <c r="M126" s="48"/>
      <c r="N126" s="48"/>
      <c r="O126" s="48"/>
    </row>
    <row r="127" spans="2:17" ht="17.25" customHeight="1">
      <c r="B127" s="195">
        <v>524</v>
      </c>
      <c r="C127" s="196" t="s">
        <v>90</v>
      </c>
      <c r="D127" s="160">
        <v>982069</v>
      </c>
      <c r="E127" s="197">
        <v>0</v>
      </c>
      <c r="F127" s="197">
        <f aca="true" t="shared" si="40" ref="F127:F128">SUM(D127:E127)</f>
        <v>982069</v>
      </c>
      <c r="G127" s="216">
        <v>970305.55</v>
      </c>
      <c r="H127" s="198">
        <v>0</v>
      </c>
      <c r="I127" s="163">
        <f t="shared" si="36"/>
        <v>970305.55</v>
      </c>
      <c r="J127" s="91">
        <f t="shared" si="39"/>
        <v>98.80217683278873</v>
      </c>
      <c r="K127" s="199">
        <f t="shared" si="38"/>
        <v>11763.449999999953</v>
      </c>
      <c r="M127" s="217">
        <f>(I123+I125)*0.09</f>
        <v>982068.84</v>
      </c>
      <c r="N127" s="217">
        <f aca="true" t="shared" si="41" ref="N127:N128">I127-M127</f>
        <v>-11763.28999999992</v>
      </c>
      <c r="O127" s="48"/>
      <c r="P127" s="303">
        <f>I126*0.09</f>
        <v>997310.34</v>
      </c>
      <c r="Q127" s="303">
        <f aca="true" t="shared" si="42" ref="Q127:Q128">I127-P127</f>
        <v>-27004.78999999992</v>
      </c>
    </row>
    <row r="128" spans="2:17" ht="17.25" customHeight="1">
      <c r="B128" s="201">
        <v>524</v>
      </c>
      <c r="C128" s="202" t="s">
        <v>91</v>
      </c>
      <c r="D128" s="219">
        <v>2706145</v>
      </c>
      <c r="E128" s="203">
        <v>0</v>
      </c>
      <c r="F128" s="203">
        <f t="shared" si="40"/>
        <v>2706145</v>
      </c>
      <c r="G128" s="204">
        <v>2668339.87</v>
      </c>
      <c r="H128" s="205">
        <v>0</v>
      </c>
      <c r="I128" s="206">
        <f t="shared" si="36"/>
        <v>2668339.87</v>
      </c>
      <c r="J128" s="220">
        <f t="shared" si="39"/>
        <v>98.60298949243297</v>
      </c>
      <c r="K128" s="208">
        <f t="shared" si="38"/>
        <v>37805.12999999989</v>
      </c>
      <c r="M128" s="217">
        <f>(I123+I125)*0.25</f>
        <v>2727969</v>
      </c>
      <c r="N128" s="217">
        <f t="shared" si="41"/>
        <v>-59629.12999999989</v>
      </c>
      <c r="O128" s="48"/>
      <c r="P128" s="303">
        <f>I126*0.25</f>
        <v>2770306.5</v>
      </c>
      <c r="Q128" s="303">
        <f t="shared" si="42"/>
        <v>-101966.62999999989</v>
      </c>
    </row>
    <row r="129" spans="2:15" ht="15.75" customHeight="1">
      <c r="B129" s="209" t="s">
        <v>92</v>
      </c>
      <c r="C129" s="209"/>
      <c r="D129" s="189">
        <f>SUM(D127:D128)</f>
        <v>3688214</v>
      </c>
      <c r="E129" s="189">
        <f>SUM(E127:E128)</f>
        <v>0</v>
      </c>
      <c r="F129" s="189">
        <f>SUM(F127:F128)</f>
        <v>3688214</v>
      </c>
      <c r="G129" s="221">
        <f>SUM(G127:G128)</f>
        <v>3638645.42</v>
      </c>
      <c r="H129" s="222">
        <f>SUM(H127:H128)</f>
        <v>0</v>
      </c>
      <c r="I129" s="156">
        <f t="shared" si="36"/>
        <v>3638645.42</v>
      </c>
      <c r="J129" s="193">
        <f t="shared" si="39"/>
        <v>98.65602755154663</v>
      </c>
      <c r="K129" s="221">
        <f t="shared" si="38"/>
        <v>49568.580000000075</v>
      </c>
      <c r="M129" s="223"/>
      <c r="N129" s="223"/>
      <c r="O129" s="48"/>
    </row>
    <row r="130" spans="2:15" ht="15.75" customHeight="1">
      <c r="B130" s="195">
        <v>527</v>
      </c>
      <c r="C130" s="196" t="s">
        <v>95</v>
      </c>
      <c r="D130" s="197">
        <v>215239</v>
      </c>
      <c r="E130" s="197">
        <v>0</v>
      </c>
      <c r="F130" s="197">
        <f aca="true" t="shared" si="43" ref="F130:F133">SUM(D130:E130)</f>
        <v>215239</v>
      </c>
      <c r="G130" s="216">
        <v>218624.52</v>
      </c>
      <c r="H130" s="198">
        <v>0</v>
      </c>
      <c r="I130" s="163">
        <f t="shared" si="36"/>
        <v>218624.52</v>
      </c>
      <c r="J130" s="91">
        <f t="shared" si="39"/>
        <v>101.57291197227268</v>
      </c>
      <c r="K130" s="199">
        <f t="shared" si="38"/>
        <v>-3385.5199999999895</v>
      </c>
      <c r="M130" s="217">
        <f>I123*0.01</f>
        <v>107618.76000000001</v>
      </c>
      <c r="N130" s="217">
        <f>I130-M130</f>
        <v>111005.75999999998</v>
      </c>
      <c r="O130" s="48"/>
    </row>
    <row r="131" spans="2:14" ht="15.75" customHeight="1">
      <c r="B131" s="158">
        <v>527</v>
      </c>
      <c r="C131" s="159" t="s">
        <v>96</v>
      </c>
      <c r="D131" s="162">
        <v>10000</v>
      </c>
      <c r="E131" s="162"/>
      <c r="F131" s="162">
        <f t="shared" si="43"/>
        <v>10000</v>
      </c>
      <c r="G131" s="143">
        <v>0</v>
      </c>
      <c r="H131" s="136">
        <v>0</v>
      </c>
      <c r="I131" s="165">
        <f t="shared" si="36"/>
        <v>0</v>
      </c>
      <c r="J131" s="95">
        <f t="shared" si="39"/>
        <v>0</v>
      </c>
      <c r="K131" s="164">
        <f t="shared" si="38"/>
        <v>10000</v>
      </c>
      <c r="M131" s="304"/>
      <c r="N131" s="304"/>
    </row>
    <row r="132" spans="2:11" ht="16.5" customHeight="1">
      <c r="B132" s="158">
        <v>527</v>
      </c>
      <c r="C132" s="159" t="s">
        <v>87</v>
      </c>
      <c r="D132" s="162">
        <v>2000</v>
      </c>
      <c r="E132" s="162">
        <v>0</v>
      </c>
      <c r="F132" s="162">
        <f t="shared" si="43"/>
        <v>2000</v>
      </c>
      <c r="G132" s="200">
        <v>0</v>
      </c>
      <c r="H132" s="136">
        <v>0</v>
      </c>
      <c r="I132" s="165">
        <f t="shared" si="36"/>
        <v>0</v>
      </c>
      <c r="J132" s="95" t="s">
        <v>24</v>
      </c>
      <c r="K132" s="164">
        <f t="shared" si="38"/>
        <v>2000</v>
      </c>
    </row>
    <row r="133" spans="2:11" ht="15.75" customHeight="1">
      <c r="B133" s="201">
        <v>527</v>
      </c>
      <c r="C133" s="202" t="s">
        <v>20</v>
      </c>
      <c r="D133" s="203">
        <v>0</v>
      </c>
      <c r="E133" s="203">
        <v>0</v>
      </c>
      <c r="F133" s="203">
        <f t="shared" si="43"/>
        <v>0</v>
      </c>
      <c r="G133" s="204">
        <v>0</v>
      </c>
      <c r="H133" s="205">
        <v>0</v>
      </c>
      <c r="I133" s="206">
        <f t="shared" si="36"/>
        <v>0</v>
      </c>
      <c r="J133" s="220" t="s">
        <v>24</v>
      </c>
      <c r="K133" s="208">
        <f t="shared" si="38"/>
        <v>0</v>
      </c>
    </row>
    <row r="134" spans="2:11" ht="15.75" customHeight="1">
      <c r="B134" s="209" t="s">
        <v>97</v>
      </c>
      <c r="C134" s="209"/>
      <c r="D134" s="210">
        <f>SUM(D130:D133)</f>
        <v>227239</v>
      </c>
      <c r="E134" s="210">
        <f>SUM(E130:E133)</f>
        <v>0</v>
      </c>
      <c r="F134" s="210">
        <f>SUM(F130:F133)</f>
        <v>227239</v>
      </c>
      <c r="G134" s="211">
        <f>SUM(G130:G133)</f>
        <v>218624.52</v>
      </c>
      <c r="H134" s="212">
        <f>SUM(H130:H133)</f>
        <v>0</v>
      </c>
      <c r="I134" s="213">
        <f t="shared" si="36"/>
        <v>218624.52</v>
      </c>
      <c r="J134" s="214">
        <f>(I134/F134)*100</f>
        <v>96.20906622542785</v>
      </c>
      <c r="K134" s="211">
        <f t="shared" si="38"/>
        <v>8614.48000000001</v>
      </c>
    </row>
    <row r="135" spans="2:11" ht="16.5" customHeight="1">
      <c r="B135" s="305">
        <v>528</v>
      </c>
      <c r="C135" s="306" t="s">
        <v>98</v>
      </c>
      <c r="D135" s="307">
        <v>0</v>
      </c>
      <c r="E135" s="308">
        <v>0</v>
      </c>
      <c r="F135" s="308">
        <f>SUM(D135:E135)</f>
        <v>0</v>
      </c>
      <c r="G135" s="309">
        <v>0</v>
      </c>
      <c r="H135" s="310">
        <v>0</v>
      </c>
      <c r="I135" s="311">
        <f t="shared" si="36"/>
        <v>0</v>
      </c>
      <c r="J135" s="312" t="s">
        <v>24</v>
      </c>
      <c r="K135" s="313">
        <f t="shared" si="38"/>
        <v>0</v>
      </c>
    </row>
    <row r="136" spans="2:11" ht="16.5" customHeight="1">
      <c r="B136" s="154" t="s">
        <v>99</v>
      </c>
      <c r="C136" s="64"/>
      <c r="D136" s="65">
        <f>SUM(D135:D135)</f>
        <v>0</v>
      </c>
      <c r="E136" s="65">
        <f>SUM(E135:E135)</f>
        <v>0</v>
      </c>
      <c r="F136" s="65">
        <f>SUM(F135:F135)</f>
        <v>0</v>
      </c>
      <c r="G136" s="66">
        <f>SUM(G135:G135)</f>
        <v>0</v>
      </c>
      <c r="H136" s="67">
        <f>SUM(H135:H135)</f>
        <v>0</v>
      </c>
      <c r="I136" s="233">
        <f t="shared" si="36"/>
        <v>0</v>
      </c>
      <c r="J136" s="69" t="s">
        <v>24</v>
      </c>
      <c r="K136" s="66">
        <f t="shared" si="38"/>
        <v>0</v>
      </c>
    </row>
    <row r="137" spans="2:11" ht="16.5" customHeight="1">
      <c r="B137" s="236">
        <v>525</v>
      </c>
      <c r="C137" s="40" t="s">
        <v>93</v>
      </c>
      <c r="D137" s="134">
        <v>42000</v>
      </c>
      <c r="E137" s="41">
        <v>0</v>
      </c>
      <c r="F137" s="237">
        <f aca="true" t="shared" si="44" ref="F137:F138">SUM(D137:E137)</f>
        <v>42000</v>
      </c>
      <c r="G137" s="52">
        <v>45196.84</v>
      </c>
      <c r="H137" s="53">
        <v>0</v>
      </c>
      <c r="I137" s="54">
        <f t="shared" si="36"/>
        <v>45196.84</v>
      </c>
      <c r="J137" s="55">
        <f>(I137/F137)*100</f>
        <v>107.61152380952379</v>
      </c>
      <c r="K137" s="56">
        <f t="shared" si="38"/>
        <v>-3196.8399999999965</v>
      </c>
    </row>
    <row r="138" spans="2:11" ht="16.5" customHeight="1">
      <c r="B138" s="49">
        <v>558</v>
      </c>
      <c r="C138" s="133" t="s">
        <v>107</v>
      </c>
      <c r="D138" s="203">
        <v>10442</v>
      </c>
      <c r="E138" s="162">
        <v>0</v>
      </c>
      <c r="F138" s="174">
        <f t="shared" si="44"/>
        <v>10442</v>
      </c>
      <c r="G138" s="200">
        <v>0</v>
      </c>
      <c r="H138" s="136">
        <v>0</v>
      </c>
      <c r="I138" s="165">
        <f t="shared" si="36"/>
        <v>0</v>
      </c>
      <c r="J138" s="95" t="s">
        <v>24</v>
      </c>
      <c r="K138" s="164">
        <f t="shared" si="38"/>
        <v>10442</v>
      </c>
    </row>
    <row r="139" spans="2:11" ht="16.5" customHeight="1">
      <c r="B139" s="154" t="s">
        <v>104</v>
      </c>
      <c r="C139" s="64"/>
      <c r="D139" s="65">
        <f>SUM(D137:D138)</f>
        <v>52442</v>
      </c>
      <c r="E139" s="65">
        <f>SUM(E137:E138)</f>
        <v>0</v>
      </c>
      <c r="F139" s="65">
        <f>SUM(F137:F138)</f>
        <v>52442</v>
      </c>
      <c r="G139" s="66">
        <f>SUM(G137:G138)</f>
        <v>45196.84</v>
      </c>
      <c r="H139" s="67">
        <f>SUM(H137:H138)</f>
        <v>0</v>
      </c>
      <c r="I139" s="233">
        <f>SUM(I137:I138)</f>
        <v>45196.84</v>
      </c>
      <c r="J139" s="69">
        <f aca="true" t="shared" si="45" ref="J139:J140">(I139/F139)*100</f>
        <v>86.18443232523549</v>
      </c>
      <c r="K139" s="66">
        <f t="shared" si="38"/>
        <v>7245.1600000000035</v>
      </c>
    </row>
    <row r="140" spans="2:11" ht="16.5" customHeight="1">
      <c r="B140" s="253" t="s">
        <v>112</v>
      </c>
      <c r="C140" s="254"/>
      <c r="D140" s="255">
        <f>(D119+D122+D126+D129+D134+D136+D139)</f>
        <v>15014271</v>
      </c>
      <c r="E140" s="255">
        <f>(E119+E122+E126+E129+E134+E136+E139)</f>
        <v>0</v>
      </c>
      <c r="F140" s="255">
        <f>(F119+F122+F126+F129+F134+F136+F139)</f>
        <v>15014271</v>
      </c>
      <c r="G140" s="256">
        <f>(G119+G122+G126+G129+G134+G136+G139)</f>
        <v>15014271</v>
      </c>
      <c r="H140" s="257">
        <f>(H119+H122+H126+H129+H134+H136+H139)</f>
        <v>0</v>
      </c>
      <c r="I140" s="258">
        <f aca="true" t="shared" si="46" ref="I140:I141">SUM(G140:H140)</f>
        <v>15014271</v>
      </c>
      <c r="J140" s="259">
        <f t="shared" si="45"/>
        <v>100</v>
      </c>
      <c r="K140" s="256">
        <f t="shared" si="38"/>
        <v>0</v>
      </c>
    </row>
    <row r="141" spans="2:11" ht="16.5" customHeight="1">
      <c r="B141" s="261" t="s">
        <v>113</v>
      </c>
      <c r="C141" s="262"/>
      <c r="D141" s="314">
        <f>D116-D140</f>
        <v>0</v>
      </c>
      <c r="E141" s="314">
        <f>E116-E140</f>
        <v>0</v>
      </c>
      <c r="F141" s="314">
        <f>F116-F140</f>
        <v>0</v>
      </c>
      <c r="G141" s="270">
        <f>G116-G140</f>
        <v>0</v>
      </c>
      <c r="H141" s="267">
        <f>H116-H140</f>
        <v>0</v>
      </c>
      <c r="I141" s="268">
        <f t="shared" si="46"/>
        <v>0</v>
      </c>
      <c r="J141" s="269"/>
      <c r="K141" s="270"/>
    </row>
    <row r="142" spans="2:11" ht="16.5" customHeight="1">
      <c r="B142" s="271"/>
      <c r="C142" s="271"/>
      <c r="D142" s="272"/>
      <c r="E142" s="272"/>
      <c r="F142" s="272"/>
      <c r="G142" s="273"/>
      <c r="H142" s="273"/>
      <c r="I142" s="273"/>
      <c r="J142" s="274"/>
      <c r="K142" s="273"/>
    </row>
    <row r="143" spans="2:11" ht="16.5" customHeight="1">
      <c r="B143" s="35" t="s">
        <v>119</v>
      </c>
      <c r="C143"/>
      <c r="D143"/>
      <c r="E143" s="315"/>
      <c r="F143" s="315"/>
      <c r="G143" s="285"/>
      <c r="H143" s="315"/>
      <c r="I143" s="273"/>
      <c r="J143" s="316"/>
      <c r="K143" s="315"/>
    </row>
    <row r="144" spans="2:11" ht="16.5" customHeight="1">
      <c r="B144" s="39">
        <v>672</v>
      </c>
      <c r="C144" s="317" t="s">
        <v>43</v>
      </c>
      <c r="D144" s="318">
        <v>12500</v>
      </c>
      <c r="E144" s="318">
        <v>0</v>
      </c>
      <c r="F144" s="318">
        <f aca="true" t="shared" si="47" ref="F144:F147">SUM(D144:E144)</f>
        <v>12500</v>
      </c>
      <c r="G144" s="319">
        <v>12500</v>
      </c>
      <c r="H144" s="320">
        <v>0</v>
      </c>
      <c r="I144" s="321">
        <f aca="true" t="shared" si="48" ref="I144:I148">SUM(G144:H144)</f>
        <v>12500</v>
      </c>
      <c r="J144" s="231" t="s">
        <v>24</v>
      </c>
      <c r="K144" s="322">
        <f aca="true" t="shared" si="49" ref="K144:K145">(F144-I144)</f>
        <v>0</v>
      </c>
    </row>
    <row r="145" spans="2:13" ht="16.5" customHeight="1">
      <c r="B145" s="323" t="s">
        <v>46</v>
      </c>
      <c r="C145" s="323"/>
      <c r="D145" s="324">
        <f>SUM(D144)</f>
        <v>12500</v>
      </c>
      <c r="E145" s="324">
        <f>SUM(E144:E144)</f>
        <v>0</v>
      </c>
      <c r="F145" s="324">
        <f t="shared" si="47"/>
        <v>12500</v>
      </c>
      <c r="G145" s="325">
        <f>SUM(G144)</f>
        <v>12500</v>
      </c>
      <c r="H145" s="326">
        <f>SUM(H144:H144)</f>
        <v>0</v>
      </c>
      <c r="I145" s="327">
        <f t="shared" si="48"/>
        <v>12500</v>
      </c>
      <c r="J145" s="328" t="s">
        <v>24</v>
      </c>
      <c r="K145" s="256">
        <f t="shared" si="49"/>
        <v>0</v>
      </c>
      <c r="M145" s="329" t="s">
        <v>120</v>
      </c>
    </row>
    <row r="146" spans="2:14" ht="16.5" customHeight="1">
      <c r="B146" s="330">
        <v>521</v>
      </c>
      <c r="C146" s="40" t="s">
        <v>121</v>
      </c>
      <c r="D146" s="331">
        <v>12500</v>
      </c>
      <c r="E146" s="41">
        <v>0</v>
      </c>
      <c r="F146" s="197">
        <f t="shared" si="47"/>
        <v>12500</v>
      </c>
      <c r="G146" s="332">
        <v>12500</v>
      </c>
      <c r="H146" s="333">
        <v>0</v>
      </c>
      <c r="I146" s="137">
        <f t="shared" si="48"/>
        <v>12500</v>
      </c>
      <c r="J146" s="334" t="s">
        <v>24</v>
      </c>
      <c r="K146" s="46">
        <f>(D146-I146)</f>
        <v>0</v>
      </c>
      <c r="M146" s="335">
        <f>G140+G147</f>
        <v>15026771</v>
      </c>
      <c r="N146" s="329" t="s">
        <v>122</v>
      </c>
    </row>
    <row r="147" spans="2:14" ht="16.5" customHeight="1">
      <c r="B147" s="336" t="s">
        <v>112</v>
      </c>
      <c r="C147" s="336"/>
      <c r="D147" s="127">
        <f>SUM(D146:D146)</f>
        <v>12500</v>
      </c>
      <c r="E147" s="127">
        <f>SUM(E143:E145)</f>
        <v>0</v>
      </c>
      <c r="F147" s="127">
        <f t="shared" si="47"/>
        <v>12500</v>
      </c>
      <c r="G147" s="128">
        <f>G146</f>
        <v>12500</v>
      </c>
      <c r="H147" s="129">
        <f>SUM(H143:H145)</f>
        <v>0</v>
      </c>
      <c r="I147" s="130">
        <f t="shared" si="48"/>
        <v>12500</v>
      </c>
      <c r="J147" s="132">
        <f>(E147-H147)</f>
        <v>0</v>
      </c>
      <c r="K147" s="256">
        <f aca="true" t="shared" si="50" ref="K147:K148">(F147-I147)</f>
        <v>0</v>
      </c>
      <c r="M147" s="335">
        <f>G115+G145</f>
        <v>15026771</v>
      </c>
      <c r="N147" s="329" t="s">
        <v>123</v>
      </c>
    </row>
    <row r="148" spans="2:14" ht="16.5" customHeight="1">
      <c r="B148" s="337" t="s">
        <v>113</v>
      </c>
      <c r="C148" s="337"/>
      <c r="D148" s="338">
        <f>D145-D147</f>
        <v>0</v>
      </c>
      <c r="E148" s="338"/>
      <c r="F148" s="338">
        <f>F145-F147</f>
        <v>0</v>
      </c>
      <c r="G148" s="339">
        <f>G145-G147</f>
        <v>0</v>
      </c>
      <c r="H148" s="339">
        <f>H145-H147</f>
        <v>0</v>
      </c>
      <c r="I148" s="268">
        <f t="shared" si="48"/>
        <v>0</v>
      </c>
      <c r="J148" s="340"/>
      <c r="K148" s="226">
        <f t="shared" si="50"/>
        <v>0</v>
      </c>
      <c r="M148" s="335">
        <f>M147-M146</f>
        <v>0</v>
      </c>
      <c r="N148" s="329" t="s">
        <v>124</v>
      </c>
    </row>
    <row r="149" spans="2:11" ht="16.5" customHeight="1">
      <c r="B149" s="271"/>
      <c r="C149" s="271"/>
      <c r="D149" s="272"/>
      <c r="E149" s="272"/>
      <c r="F149" s="272"/>
      <c r="G149" s="273"/>
      <c r="H149" s="273"/>
      <c r="I149" s="273"/>
      <c r="J149" s="274"/>
      <c r="K149" s="273"/>
    </row>
    <row r="150" spans="2:11" ht="16.5" customHeight="1">
      <c r="B150" s="35" t="s">
        <v>125</v>
      </c>
      <c r="C150"/>
      <c r="D150"/>
      <c r="E150" s="315"/>
      <c r="F150" s="315"/>
      <c r="G150" s="285"/>
      <c r="H150" s="315"/>
      <c r="I150" s="273"/>
      <c r="J150" s="316"/>
      <c r="K150" s="315"/>
    </row>
    <row r="151" spans="2:11" ht="16.5" customHeight="1">
      <c r="B151" s="39">
        <v>672</v>
      </c>
      <c r="C151" s="317" t="s">
        <v>43</v>
      </c>
      <c r="D151" s="318">
        <v>32175</v>
      </c>
      <c r="E151" s="318">
        <v>0</v>
      </c>
      <c r="F151" s="318">
        <f aca="true" t="shared" si="51" ref="F151:F152">SUM(D151:E151)</f>
        <v>32175</v>
      </c>
      <c r="G151" s="319">
        <v>32175</v>
      </c>
      <c r="H151" s="320">
        <v>0</v>
      </c>
      <c r="I151" s="321">
        <f aca="true" t="shared" si="52" ref="I151:I155">SUM(G151:H151)</f>
        <v>32175</v>
      </c>
      <c r="J151" s="231" t="s">
        <v>24</v>
      </c>
      <c r="K151" s="322">
        <f aca="true" t="shared" si="53" ref="K151:K155">(F151-I151)</f>
        <v>0</v>
      </c>
    </row>
    <row r="152" spans="2:13" ht="16.5" customHeight="1">
      <c r="B152" s="323" t="s">
        <v>46</v>
      </c>
      <c r="C152" s="323"/>
      <c r="D152" s="324">
        <f>SUM(D151)</f>
        <v>32175</v>
      </c>
      <c r="E152" s="324">
        <f>SUM(E151:E151)</f>
        <v>0</v>
      </c>
      <c r="F152" s="324">
        <f t="shared" si="51"/>
        <v>32175</v>
      </c>
      <c r="G152" s="325">
        <f>SUM(G151)</f>
        <v>32175</v>
      </c>
      <c r="H152" s="326">
        <f>SUM(H151:H151)</f>
        <v>0</v>
      </c>
      <c r="I152" s="327">
        <f t="shared" si="52"/>
        <v>32175</v>
      </c>
      <c r="J152" s="328" t="s">
        <v>24</v>
      </c>
      <c r="K152" s="341">
        <f t="shared" si="53"/>
        <v>0</v>
      </c>
      <c r="M152" s="342"/>
    </row>
    <row r="153" spans="2:11" ht="16.5" customHeight="1">
      <c r="B153" s="343">
        <v>521</v>
      </c>
      <c r="C153" s="344" t="s">
        <v>121</v>
      </c>
      <c r="D153" s="345">
        <v>32175</v>
      </c>
      <c r="E153" s="293">
        <v>0</v>
      </c>
      <c r="F153" s="345">
        <v>32175</v>
      </c>
      <c r="G153" s="346">
        <v>32175</v>
      </c>
      <c r="H153" s="347">
        <v>0</v>
      </c>
      <c r="I153" s="297">
        <f t="shared" si="52"/>
        <v>32175</v>
      </c>
      <c r="J153" s="348"/>
      <c r="K153" s="349">
        <f t="shared" si="53"/>
        <v>0</v>
      </c>
    </row>
    <row r="154" spans="2:11" ht="16.5" customHeight="1">
      <c r="B154" s="336" t="s">
        <v>112</v>
      </c>
      <c r="C154" s="336"/>
      <c r="D154" s="127">
        <f>SUM(D153:D153)</f>
        <v>32175</v>
      </c>
      <c r="E154" s="127">
        <f>SUM(E150:E152)</f>
        <v>0</v>
      </c>
      <c r="F154" s="127">
        <f>SUM(D154:E154)</f>
        <v>32175</v>
      </c>
      <c r="G154" s="128">
        <f>G153</f>
        <v>32175</v>
      </c>
      <c r="H154" s="129">
        <f>SUM(H150:H152)</f>
        <v>0</v>
      </c>
      <c r="I154" s="130">
        <f t="shared" si="52"/>
        <v>32175</v>
      </c>
      <c r="J154" s="132">
        <f>(E154-H154)</f>
        <v>0</v>
      </c>
      <c r="K154" s="127">
        <f t="shared" si="53"/>
        <v>0</v>
      </c>
    </row>
    <row r="155" spans="2:11" ht="16.5" customHeight="1">
      <c r="B155" s="337" t="s">
        <v>113</v>
      </c>
      <c r="C155" s="337"/>
      <c r="D155" s="338">
        <f>D152-D154</f>
        <v>0</v>
      </c>
      <c r="E155" s="338">
        <f>E129</f>
        <v>0</v>
      </c>
      <c r="F155" s="338">
        <f>F152-F154</f>
        <v>0</v>
      </c>
      <c r="G155" s="339">
        <f>G152-G154</f>
        <v>0</v>
      </c>
      <c r="H155" s="350">
        <f>H129</f>
        <v>0</v>
      </c>
      <c r="I155" s="268">
        <f t="shared" si="52"/>
        <v>0</v>
      </c>
      <c r="J155" s="340"/>
      <c r="K155" s="226">
        <f t="shared" si="53"/>
        <v>0</v>
      </c>
    </row>
    <row r="156" spans="2:11" ht="16.5" customHeight="1">
      <c r="B156" s="260"/>
      <c r="C156" s="351"/>
      <c r="D156" s="315"/>
      <c r="E156" s="315"/>
      <c r="F156" s="315"/>
      <c r="G156" s="285"/>
      <c r="H156" s="315"/>
      <c r="I156" s="273"/>
      <c r="J156" s="316"/>
      <c r="K156" s="134"/>
    </row>
    <row r="157" spans="2:11" ht="16.5" customHeight="1">
      <c r="B157" s="35" t="s">
        <v>126</v>
      </c>
      <c r="C157"/>
      <c r="D157"/>
      <c r="E157" s="315"/>
      <c r="F157" s="315"/>
      <c r="G157" s="285"/>
      <c r="H157" s="315"/>
      <c r="I157" s="273"/>
      <c r="J157" s="316"/>
      <c r="K157" s="315"/>
    </row>
    <row r="158" spans="2:11" ht="16.5" customHeight="1">
      <c r="B158" s="39">
        <v>672</v>
      </c>
      <c r="C158" s="317" t="s">
        <v>43</v>
      </c>
      <c r="D158" s="318">
        <v>19800</v>
      </c>
      <c r="E158" s="318">
        <v>0</v>
      </c>
      <c r="F158" s="318">
        <f aca="true" t="shared" si="54" ref="F158:F159">SUM(D158:E158)</f>
        <v>19800</v>
      </c>
      <c r="G158" s="319">
        <v>19800</v>
      </c>
      <c r="H158" s="320">
        <v>0</v>
      </c>
      <c r="I158" s="321">
        <f aca="true" t="shared" si="55" ref="I158:I162">SUM(G158:H158)</f>
        <v>19800</v>
      </c>
      <c r="J158" s="231" t="s">
        <v>24</v>
      </c>
      <c r="K158" s="322">
        <f aca="true" t="shared" si="56" ref="K158:K159">(F158-I158)</f>
        <v>0</v>
      </c>
    </row>
    <row r="159" spans="2:11" ht="16.5" customHeight="1">
      <c r="B159" s="323" t="s">
        <v>46</v>
      </c>
      <c r="C159" s="323"/>
      <c r="D159" s="324">
        <f>SUM(D158)</f>
        <v>19800</v>
      </c>
      <c r="E159" s="324">
        <f>SUM(E158:E158)</f>
        <v>0</v>
      </c>
      <c r="F159" s="324">
        <f t="shared" si="54"/>
        <v>19800</v>
      </c>
      <c r="G159" s="325">
        <f>SUM(G158)</f>
        <v>19800</v>
      </c>
      <c r="H159" s="326">
        <f>SUM(H158:H158)</f>
        <v>0</v>
      </c>
      <c r="I159" s="327">
        <f t="shared" si="55"/>
        <v>19800</v>
      </c>
      <c r="J159" s="328" t="s">
        <v>24</v>
      </c>
      <c r="K159" s="341">
        <f t="shared" si="56"/>
        <v>0</v>
      </c>
    </row>
    <row r="160" spans="2:11" ht="16.5" customHeight="1">
      <c r="B160" s="343">
        <v>521</v>
      </c>
      <c r="C160" s="344" t="s">
        <v>121</v>
      </c>
      <c r="D160" s="345">
        <v>19800</v>
      </c>
      <c r="E160" s="293">
        <v>0</v>
      </c>
      <c r="F160" s="345">
        <v>0</v>
      </c>
      <c r="G160" s="346">
        <v>19800</v>
      </c>
      <c r="H160" s="347">
        <v>0</v>
      </c>
      <c r="I160" s="297">
        <f t="shared" si="55"/>
        <v>19800</v>
      </c>
      <c r="J160" s="348"/>
      <c r="K160" s="46">
        <f>(D160-I160)</f>
        <v>0</v>
      </c>
    </row>
    <row r="161" spans="2:11" ht="16.5" customHeight="1">
      <c r="B161" s="336" t="s">
        <v>112</v>
      </c>
      <c r="C161" s="336"/>
      <c r="D161" s="127">
        <f>SUM(D160:D160)</f>
        <v>19800</v>
      </c>
      <c r="E161" s="127">
        <f>SUM(E157:E159)</f>
        <v>0</v>
      </c>
      <c r="F161" s="127">
        <f>SUM(D161:E161)</f>
        <v>19800</v>
      </c>
      <c r="G161" s="128">
        <f>G160</f>
        <v>19800</v>
      </c>
      <c r="H161" s="129">
        <f>SUM(H157:H159)</f>
        <v>0</v>
      </c>
      <c r="I161" s="130">
        <f t="shared" si="55"/>
        <v>19800</v>
      </c>
      <c r="J161" s="132">
        <f>(E161-H161)</f>
        <v>0</v>
      </c>
      <c r="K161" s="127">
        <f aca="true" t="shared" si="57" ref="K161:K162">(F161-I161)</f>
        <v>0</v>
      </c>
    </row>
    <row r="162" spans="2:11" ht="16.5" customHeight="1">
      <c r="B162" s="337" t="s">
        <v>113</v>
      </c>
      <c r="C162" s="337"/>
      <c r="D162" s="338">
        <f>D159-D161</f>
        <v>0</v>
      </c>
      <c r="E162" s="338">
        <f>E138</f>
        <v>0</v>
      </c>
      <c r="F162" s="338">
        <f>F159-F161</f>
        <v>0</v>
      </c>
      <c r="G162" s="339">
        <f>G159-G161</f>
        <v>0</v>
      </c>
      <c r="H162" s="350">
        <f>H138</f>
        <v>0</v>
      </c>
      <c r="I162" s="268">
        <f t="shared" si="55"/>
        <v>0</v>
      </c>
      <c r="J162" s="340"/>
      <c r="K162" s="226">
        <f t="shared" si="57"/>
        <v>0</v>
      </c>
    </row>
    <row r="163" spans="2:11" ht="16.5" customHeight="1">
      <c r="B163" s="260"/>
      <c r="C163" s="351"/>
      <c r="D163" s="315"/>
      <c r="E163" s="315"/>
      <c r="F163" s="315"/>
      <c r="G163" s="285"/>
      <c r="H163" s="315"/>
      <c r="I163" s="273"/>
      <c r="J163" s="316"/>
      <c r="K163" s="134"/>
    </row>
    <row r="164" spans="2:11" ht="16.5" customHeight="1">
      <c r="B164" s="35" t="s">
        <v>127</v>
      </c>
      <c r="C164"/>
      <c r="D164"/>
      <c r="E164"/>
      <c r="F164"/>
      <c r="G164" s="352"/>
      <c r="H164"/>
      <c r="I164"/>
      <c r="J164" s="353"/>
      <c r="K164"/>
    </row>
    <row r="165" spans="2:11" ht="16.5" customHeight="1">
      <c r="B165" s="98">
        <v>672</v>
      </c>
      <c r="C165" s="354" t="s">
        <v>43</v>
      </c>
      <c r="D165" s="355">
        <v>24000</v>
      </c>
      <c r="E165" s="355">
        <v>0</v>
      </c>
      <c r="F165" s="355">
        <f aca="true" t="shared" si="58" ref="F165:F166">SUM(D165:E165)</f>
        <v>24000</v>
      </c>
      <c r="G165" s="356">
        <v>24000</v>
      </c>
      <c r="H165" s="357">
        <v>0</v>
      </c>
      <c r="I165" s="358">
        <f aca="true" t="shared" si="59" ref="I165:I170">SUM(G165:H165)</f>
        <v>24000</v>
      </c>
      <c r="J165" s="88" t="s">
        <v>24</v>
      </c>
      <c r="K165" s="359">
        <f aca="true" t="shared" si="60" ref="K165:K166">(F165-I165)</f>
        <v>0</v>
      </c>
    </row>
    <row r="166" spans="2:11" ht="16.5" customHeight="1">
      <c r="B166" s="254" t="s">
        <v>46</v>
      </c>
      <c r="C166" s="254"/>
      <c r="D166" s="255">
        <f>SUM(D165:D165)</f>
        <v>24000</v>
      </c>
      <c r="E166" s="255">
        <f>SUM(E165:E165)</f>
        <v>0</v>
      </c>
      <c r="F166" s="255">
        <f t="shared" si="58"/>
        <v>24000</v>
      </c>
      <c r="G166" s="256">
        <f>SUM(G165)</f>
        <v>24000</v>
      </c>
      <c r="H166" s="257">
        <f>SUM(H165:H165)</f>
        <v>0</v>
      </c>
      <c r="I166" s="258">
        <f t="shared" si="59"/>
        <v>24000</v>
      </c>
      <c r="J166" s="259" t="s">
        <v>24</v>
      </c>
      <c r="K166" s="360">
        <f t="shared" si="60"/>
        <v>0</v>
      </c>
    </row>
    <row r="167" spans="2:11" ht="16.5" customHeight="1">
      <c r="B167" s="82">
        <v>501</v>
      </c>
      <c r="C167" s="83" t="s">
        <v>48</v>
      </c>
      <c r="D167" s="84">
        <v>8000</v>
      </c>
      <c r="E167" s="84">
        <v>0</v>
      </c>
      <c r="F167" s="84">
        <v>10000</v>
      </c>
      <c r="G167" s="361">
        <v>7798</v>
      </c>
      <c r="H167" s="89">
        <v>0</v>
      </c>
      <c r="I167" s="362">
        <f t="shared" si="59"/>
        <v>7798</v>
      </c>
      <c r="J167" s="363" t="s">
        <v>24</v>
      </c>
      <c r="K167" s="89">
        <f aca="true" t="shared" si="61" ref="K167:K168">(D167-G167)</f>
        <v>202</v>
      </c>
    </row>
    <row r="168" spans="2:11" ht="16.5" customHeight="1">
      <c r="B168" s="364">
        <v>558</v>
      </c>
      <c r="C168" s="83" t="s">
        <v>128</v>
      </c>
      <c r="D168" s="84">
        <v>16000</v>
      </c>
      <c r="E168" s="84">
        <v>0</v>
      </c>
      <c r="F168" s="84">
        <v>14000</v>
      </c>
      <c r="G168" s="361">
        <v>16202</v>
      </c>
      <c r="H168" s="365">
        <v>0</v>
      </c>
      <c r="I168" s="362">
        <f t="shared" si="59"/>
        <v>16202</v>
      </c>
      <c r="J168" s="363"/>
      <c r="K168" s="89">
        <f t="shared" si="61"/>
        <v>-202</v>
      </c>
    </row>
    <row r="169" spans="2:11" ht="16.5" customHeight="1">
      <c r="B169" s="254" t="s">
        <v>112</v>
      </c>
      <c r="C169" s="254"/>
      <c r="D169" s="127">
        <f>D167+D168</f>
        <v>24000</v>
      </c>
      <c r="E169" s="255">
        <f>SUM(E164:E167)</f>
        <v>0</v>
      </c>
      <c r="F169" s="256">
        <f>SUM(D169:E169)</f>
        <v>24000</v>
      </c>
      <c r="G169" s="256">
        <f>G167+G168</f>
        <v>24000</v>
      </c>
      <c r="H169" s="257">
        <f>SUM(H164:H167)</f>
        <v>0</v>
      </c>
      <c r="I169" s="258">
        <f t="shared" si="59"/>
        <v>24000</v>
      </c>
      <c r="J169" s="256">
        <f>(E169-H169)</f>
        <v>0</v>
      </c>
      <c r="K169" s="256">
        <f>(F169-I169)</f>
        <v>0</v>
      </c>
    </row>
    <row r="170" spans="2:11" ht="16.5" customHeight="1">
      <c r="B170" s="337" t="s">
        <v>113</v>
      </c>
      <c r="C170" s="337"/>
      <c r="D170" s="338">
        <f>D166-D169</f>
        <v>0</v>
      </c>
      <c r="E170" s="338">
        <f>E155</f>
        <v>0</v>
      </c>
      <c r="F170" s="338">
        <f>F166-F169</f>
        <v>0</v>
      </c>
      <c r="G170" s="339">
        <f>G166-G169</f>
        <v>0</v>
      </c>
      <c r="H170" s="338">
        <f>H155</f>
        <v>0</v>
      </c>
      <c r="I170" s="268">
        <f t="shared" si="59"/>
        <v>0</v>
      </c>
      <c r="J170" s="340"/>
      <c r="K170" s="338"/>
    </row>
    <row r="171" spans="2:11" ht="16.5" customHeight="1">
      <c r="B171" s="260"/>
      <c r="C171" s="351"/>
      <c r="D171" s="315"/>
      <c r="E171" s="315"/>
      <c r="F171" s="315"/>
      <c r="G171" s="285"/>
      <c r="H171" s="315"/>
      <c r="I171" s="273"/>
      <c r="J171" s="316"/>
      <c r="K171" s="315"/>
    </row>
    <row r="172" spans="2:11" ht="16.5" customHeight="1">
      <c r="B172" s="35" t="s">
        <v>129</v>
      </c>
      <c r="C172"/>
      <c r="D172"/>
      <c r="E172"/>
      <c r="F172"/>
      <c r="G172" s="352"/>
      <c r="H172"/>
      <c r="I172"/>
      <c r="J172" s="353"/>
      <c r="K172"/>
    </row>
    <row r="173" spans="2:11" ht="16.5" customHeight="1">
      <c r="B173" s="98">
        <v>672</v>
      </c>
      <c r="C173" s="354" t="s">
        <v>43</v>
      </c>
      <c r="D173" s="355">
        <v>117000</v>
      </c>
      <c r="E173" s="355">
        <v>0</v>
      </c>
      <c r="F173" s="355">
        <f aca="true" t="shared" si="62" ref="F173:F174">SUM(D173:E173)</f>
        <v>117000</v>
      </c>
      <c r="G173" s="356">
        <v>117000</v>
      </c>
      <c r="H173" s="357">
        <v>0</v>
      </c>
      <c r="I173" s="358">
        <f aca="true" t="shared" si="63" ref="I173:I178">SUM(G173:H173)</f>
        <v>117000</v>
      </c>
      <c r="J173" s="88" t="s">
        <v>24</v>
      </c>
      <c r="K173" s="359">
        <f aca="true" t="shared" si="64" ref="K173:K174">(F173-I173)</f>
        <v>0</v>
      </c>
    </row>
    <row r="174" spans="2:11" ht="16.5" customHeight="1">
      <c r="B174" s="254" t="s">
        <v>46</v>
      </c>
      <c r="C174" s="254"/>
      <c r="D174" s="255">
        <f>SUM(D173:D173)</f>
        <v>117000</v>
      </c>
      <c r="E174" s="255">
        <f>SUM(E173:E173)</f>
        <v>0</v>
      </c>
      <c r="F174" s="255">
        <f t="shared" si="62"/>
        <v>117000</v>
      </c>
      <c r="G174" s="256">
        <f>SUM(G173)</f>
        <v>117000</v>
      </c>
      <c r="H174" s="257">
        <f>SUM(H173:H173)</f>
        <v>0</v>
      </c>
      <c r="I174" s="258">
        <f t="shared" si="63"/>
        <v>117000</v>
      </c>
      <c r="J174" s="259" t="s">
        <v>24</v>
      </c>
      <c r="K174" s="360">
        <f t="shared" si="64"/>
        <v>0</v>
      </c>
    </row>
    <row r="175" spans="2:13" ht="16.5" customHeight="1">
      <c r="B175" s="82">
        <v>501</v>
      </c>
      <c r="C175" s="83" t="s">
        <v>48</v>
      </c>
      <c r="D175" s="84">
        <v>1000</v>
      </c>
      <c r="E175" s="84">
        <v>0</v>
      </c>
      <c r="F175" s="84">
        <v>50000</v>
      </c>
      <c r="G175" s="361">
        <v>936.8</v>
      </c>
      <c r="H175" s="89">
        <v>0</v>
      </c>
      <c r="I175" s="362">
        <f t="shared" si="63"/>
        <v>936.8</v>
      </c>
      <c r="J175" s="363" t="s">
        <v>24</v>
      </c>
      <c r="K175" s="89">
        <f aca="true" t="shared" si="65" ref="K175:K176">(D175-G175)</f>
        <v>63.200000000000045</v>
      </c>
      <c r="M175" s="1" t="s">
        <v>130</v>
      </c>
    </row>
    <row r="176" spans="2:11" ht="16.5" customHeight="1">
      <c r="B176" s="364">
        <v>558</v>
      </c>
      <c r="C176" s="83" t="s">
        <v>128</v>
      </c>
      <c r="D176" s="84">
        <v>116000</v>
      </c>
      <c r="E176" s="84">
        <v>0</v>
      </c>
      <c r="F176" s="84">
        <v>67000</v>
      </c>
      <c r="G176" s="361">
        <v>116063.2</v>
      </c>
      <c r="H176" s="365">
        <v>0</v>
      </c>
      <c r="I176" s="362">
        <f t="shared" si="63"/>
        <v>116063.2</v>
      </c>
      <c r="J176" s="363"/>
      <c r="K176" s="89">
        <f t="shared" si="65"/>
        <v>-63.19999999999709</v>
      </c>
    </row>
    <row r="177" spans="2:11" ht="16.5" customHeight="1">
      <c r="B177" s="254" t="s">
        <v>112</v>
      </c>
      <c r="C177" s="254"/>
      <c r="D177" s="255">
        <f>D175+D176</f>
        <v>117000</v>
      </c>
      <c r="E177" s="255">
        <f>SUM(E172:E175)</f>
        <v>0</v>
      </c>
      <c r="F177" s="255">
        <f>SUM(D177:E177)</f>
        <v>117000</v>
      </c>
      <c r="G177" s="256">
        <f>G175+G176</f>
        <v>117000</v>
      </c>
      <c r="H177" s="257">
        <f>SUM(H172:H175)</f>
        <v>0</v>
      </c>
      <c r="I177" s="258">
        <f t="shared" si="63"/>
        <v>117000</v>
      </c>
      <c r="J177" s="256">
        <f>(E177-H177)</f>
        <v>0</v>
      </c>
      <c r="K177" s="256">
        <f>(F177-I177)</f>
        <v>0</v>
      </c>
    </row>
    <row r="178" spans="2:11" ht="16.5" customHeight="1">
      <c r="B178" s="337" t="s">
        <v>113</v>
      </c>
      <c r="C178" s="337"/>
      <c r="D178" s="338">
        <f>D174-D177</f>
        <v>0</v>
      </c>
      <c r="E178" s="338">
        <f>E170</f>
        <v>0</v>
      </c>
      <c r="F178" s="338">
        <f>F174-F177</f>
        <v>0</v>
      </c>
      <c r="G178" s="339">
        <f>G174-G177</f>
        <v>0</v>
      </c>
      <c r="H178" s="338">
        <f>H170</f>
        <v>0</v>
      </c>
      <c r="I178" s="268">
        <f t="shared" si="63"/>
        <v>0</v>
      </c>
      <c r="J178" s="340"/>
      <c r="K178" s="338"/>
    </row>
    <row r="179" spans="2:11" ht="16.5" customHeight="1">
      <c r="B179" s="260"/>
      <c r="C179" s="351"/>
      <c r="D179" s="315"/>
      <c r="E179" s="315"/>
      <c r="F179" s="315"/>
      <c r="G179" s="285"/>
      <c r="H179" s="315"/>
      <c r="I179" s="273"/>
      <c r="J179" s="316"/>
      <c r="K179" s="315"/>
    </row>
    <row r="180" spans="2:11" ht="16.5" customHeight="1">
      <c r="B180" s="35" t="s">
        <v>131</v>
      </c>
      <c r="C180"/>
      <c r="D180"/>
      <c r="E180"/>
      <c r="F180"/>
      <c r="G180" s="352"/>
      <c r="H180"/>
      <c r="I180"/>
      <c r="J180" s="353"/>
      <c r="K180"/>
    </row>
    <row r="181" spans="2:13" ht="16.5" customHeight="1">
      <c r="B181" s="98">
        <v>672</v>
      </c>
      <c r="C181" s="354" t="s">
        <v>43</v>
      </c>
      <c r="D181" s="355">
        <v>0</v>
      </c>
      <c r="E181" s="355">
        <v>0</v>
      </c>
      <c r="F181" s="355">
        <f aca="true" t="shared" si="66" ref="F181:F183">SUM(D181:E181)</f>
        <v>0</v>
      </c>
      <c r="G181" s="356">
        <v>166758.48</v>
      </c>
      <c r="H181" s="357">
        <v>0</v>
      </c>
      <c r="I181" s="358">
        <f aca="true" t="shared" si="67" ref="I181:I197">SUM(G181:H181)</f>
        <v>166758.48</v>
      </c>
      <c r="J181" s="88" t="s">
        <v>24</v>
      </c>
      <c r="K181" s="359">
        <f aca="true" t="shared" si="68" ref="K181:K192">(F181-I181)</f>
        <v>-166758.48</v>
      </c>
      <c r="M181" s="366"/>
    </row>
    <row r="182" spans="2:13" ht="16.5" customHeight="1">
      <c r="B182" s="254" t="s">
        <v>46</v>
      </c>
      <c r="C182" s="254"/>
      <c r="D182" s="255">
        <f>SUM(D181:D181)</f>
        <v>0</v>
      </c>
      <c r="E182" s="255">
        <f>SUM(E181:E181)</f>
        <v>0</v>
      </c>
      <c r="F182" s="255">
        <f t="shared" si="66"/>
        <v>0</v>
      </c>
      <c r="G182" s="256">
        <f>SUM(G181)</f>
        <v>166758.48</v>
      </c>
      <c r="H182" s="257">
        <f>SUM(H181:H181)</f>
        <v>0</v>
      </c>
      <c r="I182" s="258">
        <f t="shared" si="67"/>
        <v>166758.48</v>
      </c>
      <c r="J182" s="259" t="s">
        <v>24</v>
      </c>
      <c r="K182" s="360">
        <f t="shared" si="68"/>
        <v>-166758.48</v>
      </c>
      <c r="M182" s="329" t="s">
        <v>132</v>
      </c>
    </row>
    <row r="183" spans="2:13" ht="16.5" customHeight="1">
      <c r="B183" s="82">
        <v>501</v>
      </c>
      <c r="C183" s="83" t="s">
        <v>133</v>
      </c>
      <c r="D183" s="84">
        <v>0</v>
      </c>
      <c r="E183" s="84">
        <v>0</v>
      </c>
      <c r="F183" s="84">
        <f t="shared" si="66"/>
        <v>0</v>
      </c>
      <c r="G183" s="89">
        <v>38860.95</v>
      </c>
      <c r="H183" s="89">
        <v>0</v>
      </c>
      <c r="I183" s="362">
        <f t="shared" si="67"/>
        <v>38860.95</v>
      </c>
      <c r="J183" s="363" t="s">
        <v>24</v>
      </c>
      <c r="K183" s="89">
        <f t="shared" si="68"/>
        <v>-38860.95</v>
      </c>
      <c r="M183" s="329" t="s">
        <v>134</v>
      </c>
    </row>
    <row r="184" spans="2:13" ht="16.5" customHeight="1">
      <c r="B184" s="82">
        <v>512</v>
      </c>
      <c r="C184" s="83" t="s">
        <v>135</v>
      </c>
      <c r="D184" s="84">
        <v>0</v>
      </c>
      <c r="E184" s="84">
        <v>0</v>
      </c>
      <c r="F184" s="84">
        <v>0</v>
      </c>
      <c r="G184" s="361">
        <v>0</v>
      </c>
      <c r="H184" s="89">
        <v>0</v>
      </c>
      <c r="I184" s="362">
        <f t="shared" si="67"/>
        <v>0</v>
      </c>
      <c r="J184" s="363" t="s">
        <v>24</v>
      </c>
      <c r="K184" s="89">
        <f t="shared" si="68"/>
        <v>0</v>
      </c>
      <c r="M184" s="329"/>
    </row>
    <row r="185" spans="2:11" ht="16.5" customHeight="1">
      <c r="B185" s="82">
        <v>518</v>
      </c>
      <c r="C185" s="83" t="s">
        <v>77</v>
      </c>
      <c r="D185" s="84">
        <v>0</v>
      </c>
      <c r="E185" s="84">
        <v>0</v>
      </c>
      <c r="F185" s="84">
        <f>SUM(D185:E185)</f>
        <v>0</v>
      </c>
      <c r="G185" s="361">
        <v>0</v>
      </c>
      <c r="H185" s="89">
        <v>0</v>
      </c>
      <c r="I185" s="362">
        <f t="shared" si="67"/>
        <v>0</v>
      </c>
      <c r="J185" s="363" t="s">
        <v>24</v>
      </c>
      <c r="K185" s="89">
        <f t="shared" si="68"/>
        <v>0</v>
      </c>
    </row>
    <row r="186" spans="2:11" ht="16.5" customHeight="1">
      <c r="B186" s="82">
        <v>518</v>
      </c>
      <c r="C186" s="83" t="s">
        <v>136</v>
      </c>
      <c r="D186" s="84">
        <v>0</v>
      </c>
      <c r="E186" s="84">
        <v>0</v>
      </c>
      <c r="F186" s="84">
        <v>0</v>
      </c>
      <c r="G186" s="361">
        <v>700</v>
      </c>
      <c r="H186" s="89">
        <v>0</v>
      </c>
      <c r="I186" s="362">
        <f t="shared" si="67"/>
        <v>700</v>
      </c>
      <c r="J186" s="363" t="s">
        <v>24</v>
      </c>
      <c r="K186" s="89">
        <f t="shared" si="68"/>
        <v>-700</v>
      </c>
    </row>
    <row r="187" spans="2:11" ht="16.5" customHeight="1">
      <c r="B187" s="82">
        <v>521</v>
      </c>
      <c r="C187" s="83" t="s">
        <v>86</v>
      </c>
      <c r="D187" s="84">
        <v>0</v>
      </c>
      <c r="E187" s="84">
        <v>0</v>
      </c>
      <c r="F187" s="84">
        <v>0</v>
      </c>
      <c r="G187" s="361">
        <v>47700</v>
      </c>
      <c r="H187" s="89">
        <v>0</v>
      </c>
      <c r="I187" s="362">
        <f t="shared" si="67"/>
        <v>47700</v>
      </c>
      <c r="J187" s="363" t="s">
        <v>24</v>
      </c>
      <c r="K187" s="89">
        <f t="shared" si="68"/>
        <v>-47700</v>
      </c>
    </row>
    <row r="188" spans="2:11" ht="16.5" customHeight="1">
      <c r="B188" s="82">
        <v>521</v>
      </c>
      <c r="C188" s="83" t="s">
        <v>121</v>
      </c>
      <c r="D188" s="84">
        <v>0</v>
      </c>
      <c r="E188" s="84">
        <v>0</v>
      </c>
      <c r="F188" s="84">
        <v>0</v>
      </c>
      <c r="G188" s="361">
        <v>42080</v>
      </c>
      <c r="H188" s="89">
        <v>0</v>
      </c>
      <c r="I188" s="362">
        <f t="shared" si="67"/>
        <v>42080</v>
      </c>
      <c r="J188" s="363" t="s">
        <v>24</v>
      </c>
      <c r="K188" s="89">
        <f t="shared" si="68"/>
        <v>-42080</v>
      </c>
    </row>
    <row r="189" spans="2:11" ht="16.5" customHeight="1">
      <c r="B189" s="82">
        <v>521</v>
      </c>
      <c r="C189" s="83" t="s">
        <v>88</v>
      </c>
      <c r="D189" s="84">
        <v>0</v>
      </c>
      <c r="E189" s="84">
        <v>0</v>
      </c>
      <c r="F189" s="84">
        <v>0</v>
      </c>
      <c r="G189" s="361">
        <v>0</v>
      </c>
      <c r="H189" s="89">
        <v>0</v>
      </c>
      <c r="I189" s="362">
        <f t="shared" si="67"/>
        <v>0</v>
      </c>
      <c r="J189" s="363" t="s">
        <v>24</v>
      </c>
      <c r="K189" s="89">
        <f t="shared" si="68"/>
        <v>0</v>
      </c>
    </row>
    <row r="190" spans="2:11" ht="16.5" customHeight="1">
      <c r="B190" s="82">
        <v>524</v>
      </c>
      <c r="C190" s="83" t="s">
        <v>90</v>
      </c>
      <c r="D190" s="84">
        <v>0</v>
      </c>
      <c r="E190" s="84">
        <v>0</v>
      </c>
      <c r="F190" s="84">
        <f aca="true" t="shared" si="69" ref="F190:F192">SUM(D190:E190)</f>
        <v>0</v>
      </c>
      <c r="G190" s="89">
        <v>5642.8</v>
      </c>
      <c r="H190" s="89">
        <v>0</v>
      </c>
      <c r="I190" s="362">
        <f t="shared" si="67"/>
        <v>5642.8</v>
      </c>
      <c r="J190" s="363" t="s">
        <v>24</v>
      </c>
      <c r="K190" s="89">
        <f t="shared" si="68"/>
        <v>-5642.8</v>
      </c>
    </row>
    <row r="191" spans="2:11" ht="16.5" customHeight="1">
      <c r="B191" s="82">
        <v>524</v>
      </c>
      <c r="C191" s="83" t="s">
        <v>91</v>
      </c>
      <c r="D191" s="84">
        <v>0</v>
      </c>
      <c r="E191" s="84">
        <v>0</v>
      </c>
      <c r="F191" s="84">
        <f t="shared" si="69"/>
        <v>0</v>
      </c>
      <c r="G191" s="89">
        <v>15549.6</v>
      </c>
      <c r="H191" s="89">
        <v>0</v>
      </c>
      <c r="I191" s="362">
        <f t="shared" si="67"/>
        <v>15549.6</v>
      </c>
      <c r="J191" s="363" t="s">
        <v>24</v>
      </c>
      <c r="K191" s="89">
        <f t="shared" si="68"/>
        <v>-15549.6</v>
      </c>
    </row>
    <row r="192" spans="2:11" ht="16.5" customHeight="1">
      <c r="B192" s="82">
        <v>525</v>
      </c>
      <c r="C192" s="83" t="s">
        <v>93</v>
      </c>
      <c r="D192" s="84">
        <v>0</v>
      </c>
      <c r="E192" s="84">
        <v>0</v>
      </c>
      <c r="F192" s="84">
        <f t="shared" si="69"/>
        <v>0</v>
      </c>
      <c r="G192" s="89">
        <v>388.13</v>
      </c>
      <c r="H192" s="89">
        <v>0</v>
      </c>
      <c r="I192" s="362">
        <f t="shared" si="67"/>
        <v>388.13</v>
      </c>
      <c r="J192" s="363" t="s">
        <v>24</v>
      </c>
      <c r="K192" s="89">
        <f t="shared" si="68"/>
        <v>-388.13</v>
      </c>
    </row>
    <row r="193" spans="2:11" ht="16.5" customHeight="1">
      <c r="B193" s="82">
        <v>527</v>
      </c>
      <c r="C193" s="83" t="s">
        <v>137</v>
      </c>
      <c r="D193" s="84">
        <v>0</v>
      </c>
      <c r="E193" s="84">
        <v>0</v>
      </c>
      <c r="F193" s="84">
        <v>0</v>
      </c>
      <c r="G193" s="89">
        <v>0</v>
      </c>
      <c r="H193" s="89">
        <v>0</v>
      </c>
      <c r="I193" s="362">
        <f t="shared" si="67"/>
        <v>0</v>
      </c>
      <c r="J193" s="363" t="s">
        <v>24</v>
      </c>
      <c r="K193" s="89">
        <v>0</v>
      </c>
    </row>
    <row r="194" spans="2:11" ht="16.5" customHeight="1">
      <c r="B194" s="82">
        <v>527</v>
      </c>
      <c r="C194" s="83" t="s">
        <v>95</v>
      </c>
      <c r="D194" s="84">
        <v>0</v>
      </c>
      <c r="E194" s="84">
        <v>0</v>
      </c>
      <c r="F194" s="84">
        <f aca="true" t="shared" si="70" ref="F194:F196">SUM(D194:E194)</f>
        <v>0</v>
      </c>
      <c r="G194" s="89">
        <v>954</v>
      </c>
      <c r="H194" s="89">
        <v>0</v>
      </c>
      <c r="I194" s="362">
        <f t="shared" si="67"/>
        <v>954</v>
      </c>
      <c r="J194" s="363" t="s">
        <v>24</v>
      </c>
      <c r="K194" s="89">
        <f aca="true" t="shared" si="71" ref="K194:K196">(F194-I194)</f>
        <v>-954</v>
      </c>
    </row>
    <row r="195" spans="2:11" ht="16.5" customHeight="1">
      <c r="B195" s="82">
        <v>558</v>
      </c>
      <c r="C195" s="83" t="s">
        <v>128</v>
      </c>
      <c r="D195" s="84">
        <v>0</v>
      </c>
      <c r="E195" s="84">
        <v>0</v>
      </c>
      <c r="F195" s="84">
        <f t="shared" si="70"/>
        <v>0</v>
      </c>
      <c r="G195" s="89">
        <v>14883</v>
      </c>
      <c r="H195" s="89">
        <v>0</v>
      </c>
      <c r="I195" s="362">
        <f t="shared" si="67"/>
        <v>14883</v>
      </c>
      <c r="J195" s="363" t="s">
        <v>24</v>
      </c>
      <c r="K195" s="89">
        <f t="shared" si="71"/>
        <v>-14883</v>
      </c>
    </row>
    <row r="196" spans="2:11" ht="16.5" customHeight="1">
      <c r="B196" s="254" t="s">
        <v>112</v>
      </c>
      <c r="C196" s="254"/>
      <c r="D196" s="255">
        <f>SUM(D183:D195)</f>
        <v>0</v>
      </c>
      <c r="E196" s="255">
        <f>SUM(E183:E195)</f>
        <v>0</v>
      </c>
      <c r="F196" s="255">
        <f t="shared" si="70"/>
        <v>0</v>
      </c>
      <c r="G196" s="256">
        <f>SUM(G183:G195)</f>
        <v>166758.48</v>
      </c>
      <c r="H196" s="257">
        <f>SUM(H183:H195)</f>
        <v>0</v>
      </c>
      <c r="I196" s="258">
        <f t="shared" si="67"/>
        <v>166758.48</v>
      </c>
      <c r="J196" s="256">
        <f>(E196-H196)</f>
        <v>0</v>
      </c>
      <c r="K196" s="256">
        <f t="shared" si="71"/>
        <v>-166758.48</v>
      </c>
    </row>
    <row r="197" spans="2:11" ht="16.5" customHeight="1">
      <c r="B197" s="337" t="s">
        <v>113</v>
      </c>
      <c r="C197" s="337"/>
      <c r="D197" s="338">
        <f>D182-D196</f>
        <v>0</v>
      </c>
      <c r="E197" s="338">
        <f>E182</f>
        <v>0</v>
      </c>
      <c r="F197" s="338">
        <f>F182-F196</f>
        <v>0</v>
      </c>
      <c r="G197" s="339">
        <f>(G181-G196)</f>
        <v>0</v>
      </c>
      <c r="H197" s="338">
        <f>H182</f>
        <v>0</v>
      </c>
      <c r="I197" s="268">
        <f t="shared" si="67"/>
        <v>0</v>
      </c>
      <c r="J197" s="340"/>
      <c r="K197" s="338"/>
    </row>
    <row r="198" spans="2:11" ht="16.5" customHeight="1">
      <c r="B198" s="260"/>
      <c r="C198" s="351"/>
      <c r="D198" s="315"/>
      <c r="E198" s="315"/>
      <c r="F198" s="315"/>
      <c r="G198" s="285"/>
      <c r="H198" s="315"/>
      <c r="I198" s="273"/>
      <c r="J198" s="316"/>
      <c r="K198" s="315"/>
    </row>
    <row r="199" spans="2:11" ht="16.5" customHeight="1">
      <c r="B199" s="35" t="s">
        <v>138</v>
      </c>
      <c r="C199"/>
      <c r="D199"/>
      <c r="E199"/>
      <c r="F199"/>
      <c r="G199" s="352"/>
      <c r="H199"/>
      <c r="I199"/>
      <c r="J199" s="353"/>
      <c r="K199"/>
    </row>
    <row r="200" spans="2:11" ht="16.5" customHeight="1">
      <c r="B200" s="98">
        <v>672</v>
      </c>
      <c r="C200" s="354" t="s">
        <v>43</v>
      </c>
      <c r="D200" s="355">
        <v>77000</v>
      </c>
      <c r="E200" s="355">
        <v>0</v>
      </c>
      <c r="F200" s="355">
        <f aca="true" t="shared" si="72" ref="F200:F201">SUM(D200:E200)</f>
        <v>77000</v>
      </c>
      <c r="G200" s="356">
        <v>77000</v>
      </c>
      <c r="H200" s="357">
        <v>0</v>
      </c>
      <c r="I200" s="358">
        <f aca="true" t="shared" si="73" ref="I200:I205">SUM(G200:H200)</f>
        <v>77000</v>
      </c>
      <c r="J200" s="88" t="s">
        <v>24</v>
      </c>
      <c r="K200" s="359">
        <f aca="true" t="shared" si="74" ref="K200:K204">(F200-I200)</f>
        <v>0</v>
      </c>
    </row>
    <row r="201" spans="2:11" ht="16.5" customHeight="1">
      <c r="B201" s="254" t="s">
        <v>46</v>
      </c>
      <c r="C201" s="254"/>
      <c r="D201" s="255">
        <f>SUM(D200:D200)</f>
        <v>77000</v>
      </c>
      <c r="E201" s="255">
        <f>SUM(E200:E200)</f>
        <v>0</v>
      </c>
      <c r="F201" s="255">
        <f t="shared" si="72"/>
        <v>77000</v>
      </c>
      <c r="G201" s="256">
        <f>SUM(G200)</f>
        <v>77000</v>
      </c>
      <c r="H201" s="257">
        <f>SUM(H200:H200)</f>
        <v>0</v>
      </c>
      <c r="I201" s="258">
        <f t="shared" si="73"/>
        <v>77000</v>
      </c>
      <c r="J201" s="259" t="s">
        <v>24</v>
      </c>
      <c r="K201" s="360">
        <f t="shared" si="74"/>
        <v>0</v>
      </c>
    </row>
    <row r="202" spans="2:11" ht="16.5" customHeight="1">
      <c r="B202" s="82">
        <v>501</v>
      </c>
      <c r="C202" s="83" t="s">
        <v>139</v>
      </c>
      <c r="D202" s="84">
        <v>7304</v>
      </c>
      <c r="E202" s="84">
        <v>0</v>
      </c>
      <c r="F202" s="84">
        <v>7304</v>
      </c>
      <c r="G202" s="361">
        <v>7304</v>
      </c>
      <c r="H202" s="89">
        <v>0</v>
      </c>
      <c r="I202" s="362">
        <f t="shared" si="73"/>
        <v>7304</v>
      </c>
      <c r="J202" s="363" t="s">
        <v>24</v>
      </c>
      <c r="K202" s="89">
        <f t="shared" si="74"/>
        <v>0</v>
      </c>
    </row>
    <row r="203" spans="2:11" ht="16.5" customHeight="1">
      <c r="B203" s="364">
        <v>558</v>
      </c>
      <c r="C203" s="83" t="s">
        <v>128</v>
      </c>
      <c r="D203" s="84">
        <v>69696</v>
      </c>
      <c r="E203" s="84"/>
      <c r="F203" s="84">
        <v>69696</v>
      </c>
      <c r="G203" s="361">
        <v>69696</v>
      </c>
      <c r="H203" s="89">
        <v>0</v>
      </c>
      <c r="I203" s="362">
        <f t="shared" si="73"/>
        <v>69696</v>
      </c>
      <c r="J203" s="363"/>
      <c r="K203" s="89">
        <f t="shared" si="74"/>
        <v>0</v>
      </c>
    </row>
    <row r="204" spans="2:11" ht="16.5" customHeight="1">
      <c r="B204" s="254" t="s">
        <v>112</v>
      </c>
      <c r="C204" s="254"/>
      <c r="D204" s="255">
        <f>D202+D203</f>
        <v>77000</v>
      </c>
      <c r="E204" s="255">
        <f>SUM(E199:E202)</f>
        <v>0</v>
      </c>
      <c r="F204" s="255">
        <f>SUM(D204:E204)</f>
        <v>77000</v>
      </c>
      <c r="G204" s="256">
        <f>G202+G203</f>
        <v>77000</v>
      </c>
      <c r="H204" s="257">
        <f>SUM(H199:H202)</f>
        <v>0</v>
      </c>
      <c r="I204" s="258">
        <f t="shared" si="73"/>
        <v>77000</v>
      </c>
      <c r="J204" s="256">
        <f>(E204-H204)</f>
        <v>0</v>
      </c>
      <c r="K204" s="256">
        <f t="shared" si="74"/>
        <v>0</v>
      </c>
    </row>
    <row r="205" spans="2:11" ht="16.5" customHeight="1">
      <c r="B205" s="337" t="s">
        <v>113</v>
      </c>
      <c r="C205" s="337"/>
      <c r="D205" s="338">
        <f>D201-D204</f>
        <v>0</v>
      </c>
      <c r="E205" s="338">
        <f>E197</f>
        <v>0</v>
      </c>
      <c r="F205" s="338">
        <f>F201-F204</f>
        <v>0</v>
      </c>
      <c r="G205" s="339">
        <f>G201-G204</f>
        <v>0</v>
      </c>
      <c r="H205" s="338">
        <f>H197</f>
        <v>0</v>
      </c>
      <c r="I205" s="268">
        <f t="shared" si="73"/>
        <v>0</v>
      </c>
      <c r="J205" s="340"/>
      <c r="K205" s="338"/>
    </row>
    <row r="206" spans="2:11" ht="16.5" customHeight="1">
      <c r="B206" s="260"/>
      <c r="C206" s="351"/>
      <c r="D206" s="315"/>
      <c r="E206" s="315"/>
      <c r="F206" s="315"/>
      <c r="G206" s="285"/>
      <c r="H206" s="315"/>
      <c r="I206" s="273"/>
      <c r="J206" s="316"/>
      <c r="K206" s="315"/>
    </row>
    <row r="207" spans="2:11" ht="16.5" customHeight="1">
      <c r="B207" s="35" t="s">
        <v>140</v>
      </c>
      <c r="C207"/>
      <c r="D207"/>
      <c r="E207"/>
      <c r="F207"/>
      <c r="G207" s="352"/>
      <c r="H207"/>
      <c r="I207"/>
      <c r="J207" s="353"/>
      <c r="K207"/>
    </row>
    <row r="208" spans="2:13" ht="16.5" customHeight="1">
      <c r="B208" s="98">
        <v>672</v>
      </c>
      <c r="C208" s="354" t="s">
        <v>43</v>
      </c>
      <c r="D208" s="355">
        <v>0</v>
      </c>
      <c r="E208" s="355">
        <v>0</v>
      </c>
      <c r="F208" s="355">
        <f aca="true" t="shared" si="75" ref="F208:F210">SUM(D208:E208)</f>
        <v>0</v>
      </c>
      <c r="G208" s="356">
        <v>140731.4</v>
      </c>
      <c r="H208" s="357">
        <v>0</v>
      </c>
      <c r="I208" s="358">
        <f aca="true" t="shared" si="76" ref="I208:I224">SUM(G208:H208)</f>
        <v>140731.4</v>
      </c>
      <c r="J208" s="88" t="s">
        <v>24</v>
      </c>
      <c r="K208" s="359">
        <f aca="true" t="shared" si="77" ref="K208:K219">(F208-I208)</f>
        <v>-140731.4</v>
      </c>
      <c r="M208" s="366" t="s">
        <v>141</v>
      </c>
    </row>
    <row r="209" spans="2:13" ht="16.5" customHeight="1">
      <c r="B209" s="254" t="s">
        <v>46</v>
      </c>
      <c r="C209" s="254"/>
      <c r="D209" s="255">
        <f>SUM(D208:D208)</f>
        <v>0</v>
      </c>
      <c r="E209" s="255">
        <f>SUM(E208:E208)</f>
        <v>0</v>
      </c>
      <c r="F209" s="255">
        <f t="shared" si="75"/>
        <v>0</v>
      </c>
      <c r="G209" s="256">
        <f>SUM(G208)</f>
        <v>140731.4</v>
      </c>
      <c r="H209" s="257">
        <f>SUM(H208:H208)</f>
        <v>0</v>
      </c>
      <c r="I209" s="258">
        <f t="shared" si="76"/>
        <v>140731.4</v>
      </c>
      <c r="J209" s="259" t="s">
        <v>24</v>
      </c>
      <c r="K209" s="360">
        <f t="shared" si="77"/>
        <v>-140731.4</v>
      </c>
      <c r="M209" s="329" t="s">
        <v>142</v>
      </c>
    </row>
    <row r="210" spans="2:13" ht="16.5" customHeight="1">
      <c r="B210" s="82">
        <v>501</v>
      </c>
      <c r="C210" s="83" t="s">
        <v>133</v>
      </c>
      <c r="D210" s="84">
        <v>0</v>
      </c>
      <c r="E210" s="84">
        <v>0</v>
      </c>
      <c r="F210" s="84">
        <f t="shared" si="75"/>
        <v>0</v>
      </c>
      <c r="G210" s="89">
        <v>19644</v>
      </c>
      <c r="H210" s="89">
        <v>0</v>
      </c>
      <c r="I210" s="362">
        <f t="shared" si="76"/>
        <v>19644</v>
      </c>
      <c r="J210" s="363" t="s">
        <v>24</v>
      </c>
      <c r="K210" s="89">
        <f t="shared" si="77"/>
        <v>-19644</v>
      </c>
      <c r="M210" s="329" t="s">
        <v>143</v>
      </c>
    </row>
    <row r="211" spans="2:13" ht="16.5" customHeight="1">
      <c r="B211" s="82">
        <v>512</v>
      </c>
      <c r="C211" s="83" t="s">
        <v>135</v>
      </c>
      <c r="D211" s="84">
        <v>0</v>
      </c>
      <c r="E211" s="84">
        <v>0</v>
      </c>
      <c r="F211" s="84">
        <v>0</v>
      </c>
      <c r="G211" s="361">
        <v>0</v>
      </c>
      <c r="H211" s="89">
        <v>0</v>
      </c>
      <c r="I211" s="362">
        <f t="shared" si="76"/>
        <v>0</v>
      </c>
      <c r="J211" s="363" t="s">
        <v>24</v>
      </c>
      <c r="K211" s="89">
        <f t="shared" si="77"/>
        <v>0</v>
      </c>
      <c r="M211" s="329"/>
    </row>
    <row r="212" spans="2:11" ht="16.5" customHeight="1">
      <c r="B212" s="82">
        <v>518</v>
      </c>
      <c r="C212" s="83" t="s">
        <v>77</v>
      </c>
      <c r="D212" s="84">
        <v>0</v>
      </c>
      <c r="E212" s="84">
        <v>0</v>
      </c>
      <c r="F212" s="84">
        <f>SUM(D212:E212)</f>
        <v>0</v>
      </c>
      <c r="G212" s="361">
        <v>0</v>
      </c>
      <c r="H212" s="89">
        <v>0</v>
      </c>
      <c r="I212" s="362">
        <f t="shared" si="76"/>
        <v>0</v>
      </c>
      <c r="J212" s="363" t="s">
        <v>24</v>
      </c>
      <c r="K212" s="89">
        <f t="shared" si="77"/>
        <v>0</v>
      </c>
    </row>
    <row r="213" spans="2:11" ht="16.5" customHeight="1">
      <c r="B213" s="82">
        <v>518</v>
      </c>
      <c r="C213" s="83" t="s">
        <v>136</v>
      </c>
      <c r="D213" s="84">
        <v>0</v>
      </c>
      <c r="E213" s="84">
        <v>0</v>
      </c>
      <c r="F213" s="84">
        <v>0</v>
      </c>
      <c r="G213" s="361">
        <v>5500</v>
      </c>
      <c r="H213" s="89">
        <v>0</v>
      </c>
      <c r="I213" s="362">
        <f t="shared" si="76"/>
        <v>5500</v>
      </c>
      <c r="J213" s="363" t="s">
        <v>24</v>
      </c>
      <c r="K213" s="89">
        <f t="shared" si="77"/>
        <v>-5500</v>
      </c>
    </row>
    <row r="214" spans="2:11" ht="16.5" customHeight="1">
      <c r="B214" s="82">
        <v>521</v>
      </c>
      <c r="C214" s="83" t="s">
        <v>86</v>
      </c>
      <c r="D214" s="84">
        <v>0</v>
      </c>
      <c r="E214" s="84">
        <v>0</v>
      </c>
      <c r="F214" s="84">
        <v>0</v>
      </c>
      <c r="G214" s="361">
        <v>48000</v>
      </c>
      <c r="H214" s="89">
        <v>0</v>
      </c>
      <c r="I214" s="362">
        <f t="shared" si="76"/>
        <v>48000</v>
      </c>
      <c r="J214" s="363" t="s">
        <v>24</v>
      </c>
      <c r="K214" s="89">
        <f t="shared" si="77"/>
        <v>-48000</v>
      </c>
    </row>
    <row r="215" spans="2:11" ht="16.5" customHeight="1">
      <c r="B215" s="82">
        <v>521</v>
      </c>
      <c r="C215" s="83" t="s">
        <v>121</v>
      </c>
      <c r="D215" s="84">
        <v>0</v>
      </c>
      <c r="E215" s="84">
        <v>0</v>
      </c>
      <c r="F215" s="84">
        <v>0</v>
      </c>
      <c r="G215" s="361">
        <v>0</v>
      </c>
      <c r="H215" s="89">
        <v>0</v>
      </c>
      <c r="I215" s="362">
        <f t="shared" si="76"/>
        <v>0</v>
      </c>
      <c r="J215" s="363" t="s">
        <v>24</v>
      </c>
      <c r="K215" s="89">
        <f t="shared" si="77"/>
        <v>0</v>
      </c>
    </row>
    <row r="216" spans="2:11" ht="16.5" customHeight="1">
      <c r="B216" s="82">
        <v>521</v>
      </c>
      <c r="C216" s="83" t="s">
        <v>88</v>
      </c>
      <c r="D216" s="84">
        <v>0</v>
      </c>
      <c r="E216" s="84">
        <v>0</v>
      </c>
      <c r="F216" s="84">
        <v>0</v>
      </c>
      <c r="G216" s="361">
        <v>0</v>
      </c>
      <c r="H216" s="89">
        <v>0</v>
      </c>
      <c r="I216" s="362">
        <f t="shared" si="76"/>
        <v>0</v>
      </c>
      <c r="J216" s="363" t="s">
        <v>24</v>
      </c>
      <c r="K216" s="89">
        <f t="shared" si="77"/>
        <v>0</v>
      </c>
    </row>
    <row r="217" spans="2:11" ht="16.5" customHeight="1">
      <c r="B217" s="82">
        <v>524</v>
      </c>
      <c r="C217" s="83" t="s">
        <v>90</v>
      </c>
      <c r="D217" s="84">
        <v>0</v>
      </c>
      <c r="E217" s="84">
        <v>0</v>
      </c>
      <c r="F217" s="84">
        <f aca="true" t="shared" si="78" ref="F217:F219">SUM(D217:E217)</f>
        <v>0</v>
      </c>
      <c r="G217" s="89">
        <v>4320</v>
      </c>
      <c r="H217" s="89">
        <v>0</v>
      </c>
      <c r="I217" s="362">
        <f t="shared" si="76"/>
        <v>4320</v>
      </c>
      <c r="J217" s="363" t="s">
        <v>24</v>
      </c>
      <c r="K217" s="89">
        <f t="shared" si="77"/>
        <v>-4320</v>
      </c>
    </row>
    <row r="218" spans="2:11" ht="16.5" customHeight="1">
      <c r="B218" s="82">
        <v>524</v>
      </c>
      <c r="C218" s="83" t="s">
        <v>91</v>
      </c>
      <c r="D218" s="84">
        <v>0</v>
      </c>
      <c r="E218" s="84">
        <v>0</v>
      </c>
      <c r="F218" s="84">
        <f t="shared" si="78"/>
        <v>0</v>
      </c>
      <c r="G218" s="89">
        <v>11904</v>
      </c>
      <c r="H218" s="89">
        <v>0</v>
      </c>
      <c r="I218" s="362">
        <f t="shared" si="76"/>
        <v>11904</v>
      </c>
      <c r="J218" s="363" t="s">
        <v>24</v>
      </c>
      <c r="K218" s="89">
        <f t="shared" si="77"/>
        <v>-11904</v>
      </c>
    </row>
    <row r="219" spans="2:11" ht="16.5" customHeight="1">
      <c r="B219" s="82">
        <v>525</v>
      </c>
      <c r="C219" s="83" t="s">
        <v>93</v>
      </c>
      <c r="D219" s="84">
        <v>0</v>
      </c>
      <c r="E219" s="84">
        <v>0</v>
      </c>
      <c r="F219" s="84">
        <f t="shared" si="78"/>
        <v>0</v>
      </c>
      <c r="G219" s="89">
        <v>50.4</v>
      </c>
      <c r="H219" s="89">
        <v>0</v>
      </c>
      <c r="I219" s="362">
        <f t="shared" si="76"/>
        <v>50.4</v>
      </c>
      <c r="J219" s="363" t="s">
        <v>24</v>
      </c>
      <c r="K219" s="89">
        <f t="shared" si="77"/>
        <v>-50.4</v>
      </c>
    </row>
    <row r="220" spans="2:11" ht="16.5" customHeight="1">
      <c r="B220" s="82">
        <v>527</v>
      </c>
      <c r="C220" s="83" t="s">
        <v>137</v>
      </c>
      <c r="D220" s="84">
        <v>0</v>
      </c>
      <c r="E220" s="84">
        <v>0</v>
      </c>
      <c r="F220" s="84">
        <v>0</v>
      </c>
      <c r="G220" s="89">
        <v>6800</v>
      </c>
      <c r="H220" s="89">
        <v>0</v>
      </c>
      <c r="I220" s="362">
        <f t="shared" si="76"/>
        <v>6800</v>
      </c>
      <c r="J220" s="363" t="s">
        <v>24</v>
      </c>
      <c r="K220" s="89">
        <v>0</v>
      </c>
    </row>
    <row r="221" spans="2:11" ht="16.5" customHeight="1">
      <c r="B221" s="82">
        <v>527</v>
      </c>
      <c r="C221" s="83" t="s">
        <v>95</v>
      </c>
      <c r="D221" s="84">
        <v>0</v>
      </c>
      <c r="E221" s="84">
        <v>0</v>
      </c>
      <c r="F221" s="84">
        <f aca="true" t="shared" si="79" ref="F221:F223">SUM(D221:E221)</f>
        <v>0</v>
      </c>
      <c r="G221" s="89">
        <v>960</v>
      </c>
      <c r="H221" s="89">
        <v>0</v>
      </c>
      <c r="I221" s="362">
        <f t="shared" si="76"/>
        <v>960</v>
      </c>
      <c r="J221" s="363" t="s">
        <v>24</v>
      </c>
      <c r="K221" s="89">
        <f aca="true" t="shared" si="80" ref="K221:K223">(F221-I221)</f>
        <v>-960</v>
      </c>
    </row>
    <row r="222" spans="2:11" ht="16.5" customHeight="1">
      <c r="B222" s="82">
        <v>558</v>
      </c>
      <c r="C222" s="83" t="s">
        <v>128</v>
      </c>
      <c r="D222" s="84">
        <v>0</v>
      </c>
      <c r="E222" s="84">
        <v>0</v>
      </c>
      <c r="F222" s="84">
        <f t="shared" si="79"/>
        <v>0</v>
      </c>
      <c r="G222" s="89">
        <v>43553</v>
      </c>
      <c r="H222" s="89">
        <v>0</v>
      </c>
      <c r="I222" s="362">
        <f t="shared" si="76"/>
        <v>43553</v>
      </c>
      <c r="J222" s="363" t="s">
        <v>24</v>
      </c>
      <c r="K222" s="89">
        <f t="shared" si="80"/>
        <v>-43553</v>
      </c>
    </row>
    <row r="223" spans="2:11" ht="16.5" customHeight="1">
      <c r="B223" s="254" t="s">
        <v>112</v>
      </c>
      <c r="C223" s="254"/>
      <c r="D223" s="255">
        <f>SUM(D210:D222)</f>
        <v>0</v>
      </c>
      <c r="E223" s="255">
        <f>SUM(E210:E222)</f>
        <v>0</v>
      </c>
      <c r="F223" s="255">
        <f t="shared" si="79"/>
        <v>0</v>
      </c>
      <c r="G223" s="256">
        <f>SUM(G210:G222)</f>
        <v>140731.4</v>
      </c>
      <c r="H223" s="257">
        <f>SUM(H210:H222)</f>
        <v>0</v>
      </c>
      <c r="I223" s="258">
        <f t="shared" si="76"/>
        <v>140731.4</v>
      </c>
      <c r="J223" s="256">
        <f>(E223-H223)</f>
        <v>0</v>
      </c>
      <c r="K223" s="256">
        <f t="shared" si="80"/>
        <v>-140731.4</v>
      </c>
    </row>
    <row r="224" spans="2:11" ht="16.5" customHeight="1">
      <c r="B224" s="337" t="s">
        <v>113</v>
      </c>
      <c r="C224" s="337"/>
      <c r="D224" s="338">
        <f>D209-D223</f>
        <v>0</v>
      </c>
      <c r="E224" s="338">
        <f>E209</f>
        <v>0</v>
      </c>
      <c r="F224" s="338">
        <f>F209-F223</f>
        <v>0</v>
      </c>
      <c r="G224" s="339">
        <f>(G208-G223)</f>
        <v>0</v>
      </c>
      <c r="H224" s="338">
        <f>H209</f>
        <v>0</v>
      </c>
      <c r="I224" s="268">
        <f t="shared" si="76"/>
        <v>0</v>
      </c>
      <c r="J224" s="340"/>
      <c r="K224" s="338"/>
    </row>
    <row r="225" spans="2:11" ht="16.5" customHeight="1">
      <c r="B225" s="260"/>
      <c r="C225" s="351"/>
      <c r="D225" s="315"/>
      <c r="E225" s="315"/>
      <c r="F225" s="315"/>
      <c r="G225" s="285"/>
      <c r="H225" s="315"/>
      <c r="I225" s="315"/>
      <c r="J225" s="316"/>
      <c r="K225" s="315"/>
    </row>
    <row r="226" spans="2:11" ht="16.5" customHeight="1">
      <c r="B226" s="367" t="s">
        <v>144</v>
      </c>
      <c r="C226" s="367"/>
      <c r="D226" s="367"/>
      <c r="E226" s="367"/>
      <c r="F226" s="367"/>
      <c r="G226" s="367"/>
      <c r="H226" s="367"/>
      <c r="I226" s="367"/>
      <c r="J226" s="367"/>
      <c r="K226" s="367"/>
    </row>
    <row r="227" spans="2:11" ht="16.5" customHeight="1">
      <c r="B227" s="368" t="s">
        <v>46</v>
      </c>
      <c r="C227" s="368"/>
      <c r="D227" s="369">
        <f>D116+D42+D201+D182+D152+D166+D174+D159+D145</f>
        <v>17796746</v>
      </c>
      <c r="E227" s="369">
        <f>E116+E42</f>
        <v>310000</v>
      </c>
      <c r="F227" s="369">
        <f>F116+F42+F182+F201+F152+F166+F174+F201</f>
        <v>18151446</v>
      </c>
      <c r="G227" s="370">
        <f>G116+G42+G201+G182+G152+G166+G174+G209+G159+G145</f>
        <v>18605411.139999997</v>
      </c>
      <c r="H227" s="370">
        <f>H116+H42</f>
        <v>304020</v>
      </c>
      <c r="I227" s="371">
        <f aca="true" t="shared" si="81" ref="I227:I229">SUM(G227:H227)</f>
        <v>18909431.139999997</v>
      </c>
      <c r="J227" s="372">
        <f aca="true" t="shared" si="82" ref="J227:J228">(I227/F227)*100</f>
        <v>104.17589397560943</v>
      </c>
      <c r="K227" s="370">
        <f aca="true" t="shared" si="83" ref="K227:K228">(F227-I227)</f>
        <v>-757985.1399999969</v>
      </c>
    </row>
    <row r="228" spans="2:11" ht="16.5" customHeight="1">
      <c r="B228" s="373" t="s">
        <v>112</v>
      </c>
      <c r="C228" s="373"/>
      <c r="D228" s="374">
        <f>D140+D111+D204+D196+D154+D169+D177+D161+D147</f>
        <v>17857146</v>
      </c>
      <c r="E228" s="374">
        <f>E140+E111</f>
        <v>249600</v>
      </c>
      <c r="F228" s="369">
        <f>F116+F42+F182+F204+F169+F177</f>
        <v>18042271</v>
      </c>
      <c r="G228" s="375">
        <f>G111+G140+G154+G196+G204+G169+G177+G223+G161+G147</f>
        <v>18621307.43</v>
      </c>
      <c r="H228" s="375">
        <f>H140+H111</f>
        <v>288123.70999999996</v>
      </c>
      <c r="I228" s="376">
        <f t="shared" si="81"/>
        <v>18909431.14</v>
      </c>
      <c r="J228" s="377">
        <f t="shared" si="82"/>
        <v>104.80626934380932</v>
      </c>
      <c r="K228" s="375">
        <f t="shared" si="83"/>
        <v>-867160.1400000006</v>
      </c>
    </row>
    <row r="229" spans="2:11" ht="16.5" customHeight="1">
      <c r="B229" s="378" t="s">
        <v>113</v>
      </c>
      <c r="C229" s="378"/>
      <c r="D229" s="379">
        <f>(D227-D228)</f>
        <v>-60400</v>
      </c>
      <c r="E229" s="379">
        <f>(E227-E228)</f>
        <v>60400</v>
      </c>
      <c r="F229" s="379">
        <f>SUM(D229:E229)</f>
        <v>0</v>
      </c>
      <c r="G229" s="380">
        <f>(G227-G228)</f>
        <v>-15896.290000002831</v>
      </c>
      <c r="H229" s="381">
        <f>(H227-H228)</f>
        <v>15896.290000000037</v>
      </c>
      <c r="I229" s="382">
        <f t="shared" si="81"/>
        <v>-2.7939677238464355E-09</v>
      </c>
      <c r="J229" s="383"/>
      <c r="K229" s="380"/>
    </row>
    <row r="230" spans="2:11" ht="16.5" customHeight="1">
      <c r="B230" s="384"/>
      <c r="C230" s="384"/>
      <c r="D230" s="384"/>
      <c r="E230" s="384"/>
      <c r="F230" s="384"/>
      <c r="G230" s="384"/>
      <c r="H230" s="384"/>
      <c r="I230" s="384"/>
      <c r="J230" s="385"/>
      <c r="K230" s="384"/>
    </row>
    <row r="231" spans="2:11" ht="16.5" customHeight="1">
      <c r="B231" s="384"/>
      <c r="C231" s="384"/>
      <c r="D231" s="384"/>
      <c r="E231" s="384"/>
      <c r="F231" s="384"/>
      <c r="G231" s="384"/>
      <c r="H231" s="384"/>
      <c r="I231" s="384"/>
      <c r="J231" s="385"/>
      <c r="K231" s="384"/>
    </row>
    <row r="232" spans="2:11" ht="16.5" customHeight="1">
      <c r="B232" s="386" t="s">
        <v>145</v>
      </c>
      <c r="C232" s="384"/>
      <c r="D232" s="384"/>
      <c r="E232" s="384"/>
      <c r="F232" s="384"/>
      <c r="G232" s="384"/>
      <c r="H232" s="384"/>
      <c r="I232" s="384"/>
      <c r="J232" s="385"/>
      <c r="K232" s="384"/>
    </row>
    <row r="233" spans="2:11" ht="16.5" customHeight="1">
      <c r="B233" s="387" t="s">
        <v>146</v>
      </c>
      <c r="C233" s="387"/>
      <c r="D233" s="226">
        <v>0</v>
      </c>
      <c r="E233" s="226">
        <v>0</v>
      </c>
      <c r="F233" s="226">
        <f aca="true" t="shared" si="84" ref="F233:F235">SUM(D233:E233)</f>
        <v>0</v>
      </c>
      <c r="G233" s="232">
        <v>0</v>
      </c>
      <c r="H233" s="232">
        <v>0</v>
      </c>
      <c r="I233" s="232">
        <f aca="true" t="shared" si="85" ref="I233:I235">SUM(G233:H233)</f>
        <v>0</v>
      </c>
      <c r="J233" s="388" t="s">
        <v>24</v>
      </c>
      <c r="K233" s="232">
        <f aca="true" t="shared" si="86" ref="K233:K235">(F233-I233)</f>
        <v>0</v>
      </c>
    </row>
    <row r="234" spans="2:11" ht="16.5" customHeight="1">
      <c r="B234" s="387" t="s">
        <v>147</v>
      </c>
      <c r="C234" s="387"/>
      <c r="D234" s="226">
        <v>0</v>
      </c>
      <c r="E234" s="226">
        <v>0</v>
      </c>
      <c r="F234" s="226">
        <f t="shared" si="84"/>
        <v>0</v>
      </c>
      <c r="G234" s="232">
        <v>0</v>
      </c>
      <c r="H234" s="232">
        <v>0</v>
      </c>
      <c r="I234" s="232">
        <f t="shared" si="85"/>
        <v>0</v>
      </c>
      <c r="J234" s="388" t="s">
        <v>24</v>
      </c>
      <c r="K234" s="232">
        <f t="shared" si="86"/>
        <v>0</v>
      </c>
    </row>
    <row r="235" spans="2:31" ht="16.5" customHeight="1">
      <c r="B235" s="387" t="s">
        <v>148</v>
      </c>
      <c r="C235" s="387"/>
      <c r="D235" s="226">
        <v>0</v>
      </c>
      <c r="E235" s="226">
        <v>0</v>
      </c>
      <c r="F235" s="226">
        <f t="shared" si="84"/>
        <v>0</v>
      </c>
      <c r="G235" s="232">
        <v>0</v>
      </c>
      <c r="H235" s="232">
        <v>0</v>
      </c>
      <c r="I235" s="232">
        <f t="shared" si="85"/>
        <v>0</v>
      </c>
      <c r="J235" s="388" t="s">
        <v>24</v>
      </c>
      <c r="K235" s="232">
        <f t="shared" si="86"/>
        <v>0</v>
      </c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</row>
    <row r="236" spans="2:31" ht="16.5" customHeight="1">
      <c r="B236" s="384"/>
      <c r="C236" s="384"/>
      <c r="D236" s="384"/>
      <c r="E236" s="384"/>
      <c r="F236" s="384"/>
      <c r="G236" s="384"/>
      <c r="H236" s="384"/>
      <c r="I236" s="384"/>
      <c r="J236" s="385"/>
      <c r="K236" s="384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</row>
    <row r="237" spans="2:31" ht="16.5" customHeight="1">
      <c r="B237" s="225" t="s">
        <v>149</v>
      </c>
      <c r="C237" s="389"/>
      <c r="D237" s="389"/>
      <c r="E237" s="389"/>
      <c r="F237" s="389"/>
      <c r="G237" s="389"/>
      <c r="H237" s="389"/>
      <c r="I237" s="389"/>
      <c r="J237" s="390"/>
      <c r="K237" s="391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</row>
    <row r="238" spans="2:31" ht="16.5" customHeight="1">
      <c r="B238" s="40">
        <v>411</v>
      </c>
      <c r="C238" s="392" t="s">
        <v>150</v>
      </c>
      <c r="D238" s="392"/>
      <c r="E238" s="392"/>
      <c r="F238" s="392"/>
      <c r="G238" s="392"/>
      <c r="H238" s="392"/>
      <c r="I238" s="333"/>
      <c r="J238" s="393"/>
      <c r="K238" s="46">
        <v>518.32</v>
      </c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</row>
    <row r="239" spans="2:31" ht="16.5" customHeight="1">
      <c r="B239" s="50">
        <v>412</v>
      </c>
      <c r="C239" s="93" t="s">
        <v>151</v>
      </c>
      <c r="D239" s="93"/>
      <c r="E239" s="93"/>
      <c r="F239" s="93"/>
      <c r="G239" s="93"/>
      <c r="H239" s="93"/>
      <c r="I239" s="394"/>
      <c r="J239" s="395"/>
      <c r="K239" s="56">
        <v>341092.82</v>
      </c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</row>
    <row r="240" spans="2:31" ht="16.5" customHeight="1">
      <c r="B240" s="50">
        <v>413</v>
      </c>
      <c r="C240" s="93" t="s">
        <v>152</v>
      </c>
      <c r="D240" s="93"/>
      <c r="E240" s="93"/>
      <c r="F240" s="93"/>
      <c r="G240" s="93"/>
      <c r="H240" s="93"/>
      <c r="I240" s="394"/>
      <c r="J240" s="395"/>
      <c r="K240" s="56">
        <v>108661.88</v>
      </c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</row>
    <row r="241" spans="2:31" ht="16.5" customHeight="1">
      <c r="B241" s="50">
        <v>414</v>
      </c>
      <c r="C241" s="93" t="s">
        <v>153</v>
      </c>
      <c r="D241" s="93"/>
      <c r="E241" s="93"/>
      <c r="F241" s="93"/>
      <c r="G241" s="93"/>
      <c r="H241" s="93"/>
      <c r="I241" s="394"/>
      <c r="J241" s="395"/>
      <c r="K241" s="56">
        <v>925879.6</v>
      </c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</row>
    <row r="242" spans="2:31" ht="16.5" customHeight="1">
      <c r="B242" s="50">
        <v>414</v>
      </c>
      <c r="C242" s="93" t="s">
        <v>154</v>
      </c>
      <c r="D242" s="93"/>
      <c r="E242" s="93"/>
      <c r="F242" s="93"/>
      <c r="G242" s="93"/>
      <c r="H242" s="93"/>
      <c r="I242" s="394"/>
      <c r="J242" s="395"/>
      <c r="K242" s="56">
        <v>0</v>
      </c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</row>
    <row r="243" spans="2:31" ht="15.75" customHeight="1">
      <c r="B243" s="50">
        <v>414</v>
      </c>
      <c r="C243" s="93" t="s">
        <v>155</v>
      </c>
      <c r="D243" s="93"/>
      <c r="E243" s="93"/>
      <c r="F243" s="93"/>
      <c r="G243" s="93"/>
      <c r="H243" s="93"/>
      <c r="I243" s="394"/>
      <c r="J243" s="395"/>
      <c r="K243" s="56">
        <v>23893.51</v>
      </c>
      <c r="M243" s="396">
        <f>K240+K241+K243+K242</f>
        <v>1058434.99</v>
      </c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</row>
    <row r="244" spans="2:31" ht="16.5" customHeight="1">
      <c r="B244" s="397">
        <v>416</v>
      </c>
      <c r="C244" s="398" t="s">
        <v>156</v>
      </c>
      <c r="D244" s="398"/>
      <c r="E244" s="398"/>
      <c r="F244" s="398"/>
      <c r="G244" s="398"/>
      <c r="H244" s="398"/>
      <c r="I244" s="347"/>
      <c r="J244" s="399"/>
      <c r="K244" s="349">
        <v>669701.13</v>
      </c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</row>
    <row r="245" spans="2:31" ht="15.75" customHeight="1">
      <c r="B245" s="92"/>
      <c r="C245" s="93"/>
      <c r="D245" s="134"/>
      <c r="E245" s="134"/>
      <c r="F245" s="134"/>
      <c r="G245" s="394"/>
      <c r="H245" s="394"/>
      <c r="I245" s="400"/>
      <c r="J245" s="401"/>
      <c r="K245" s="394"/>
      <c r="L245" s="94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</row>
    <row r="246" spans="2:31" ht="14.25" customHeight="1">
      <c r="B246" s="92"/>
      <c r="C246" s="93"/>
      <c r="D246" s="134"/>
      <c r="E246" s="134"/>
      <c r="F246" s="134"/>
      <c r="G246" s="394"/>
      <c r="H246" s="394"/>
      <c r="I246" s="400"/>
      <c r="J246" s="401"/>
      <c r="K246" s="394"/>
      <c r="L246" s="94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</row>
    <row r="247" spans="2:31" ht="18" customHeight="1">
      <c r="B247" s="92"/>
      <c r="C247" s="93"/>
      <c r="D247" s="134"/>
      <c r="E247" s="134"/>
      <c r="F247" s="134"/>
      <c r="G247" s="394"/>
      <c r="H247" s="394"/>
      <c r="I247" s="400"/>
      <c r="J247" s="401"/>
      <c r="K247" s="394"/>
      <c r="L247" s="94"/>
      <c r="M247" s="402"/>
      <c r="N247" s="402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</row>
    <row r="248" spans="2:31" ht="15" customHeight="1">
      <c r="B248" s="403"/>
      <c r="C248" s="403"/>
      <c r="D248" s="404"/>
      <c r="E248" s="404"/>
      <c r="F248" s="404"/>
      <c r="G248" s="405"/>
      <c r="H248" s="405"/>
      <c r="I248" s="405"/>
      <c r="J248" s="401"/>
      <c r="K248" s="405"/>
      <c r="L248" s="94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</row>
    <row r="249" spans="2:31" ht="17.25" customHeight="1">
      <c r="B249" s="271"/>
      <c r="C249" s="271"/>
      <c r="D249" s="272"/>
      <c r="E249" s="272"/>
      <c r="F249" s="272"/>
      <c r="G249" s="273"/>
      <c r="H249" s="273"/>
      <c r="I249" s="273"/>
      <c r="J249" s="274"/>
      <c r="K249" s="273"/>
      <c r="L249" s="94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</row>
    <row r="250" spans="2:31" ht="17.25" customHeight="1">
      <c r="B250" s="93"/>
      <c r="C250" s="93"/>
      <c r="D250" s="134"/>
      <c r="E250" s="134"/>
      <c r="F250" s="134"/>
      <c r="G250" s="394"/>
      <c r="H250" s="394"/>
      <c r="I250" s="400"/>
      <c r="J250" s="406"/>
      <c r="K250" s="394"/>
      <c r="L250" s="94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</row>
    <row r="251" spans="2:31" ht="17.25" customHeight="1">
      <c r="B251" s="407"/>
      <c r="C251" s="408"/>
      <c r="D251" s="408"/>
      <c r="E251" s="408"/>
      <c r="F251" s="408"/>
      <c r="G251" s="409"/>
      <c r="H251" s="408"/>
      <c r="I251" s="408"/>
      <c r="J251" s="410"/>
      <c r="K251" s="408"/>
      <c r="L251" s="94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</row>
    <row r="252" spans="2:31" ht="17.25" customHeight="1">
      <c r="B252" s="92"/>
      <c r="C252" s="411"/>
      <c r="D252" s="412"/>
      <c r="E252" s="412"/>
      <c r="F252" s="412"/>
      <c r="G252" s="400"/>
      <c r="H252" s="400"/>
      <c r="I252" s="400"/>
      <c r="J252" s="406"/>
      <c r="K252" s="394"/>
      <c r="L252" s="94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</row>
    <row r="253" spans="2:31" ht="17.25" customHeight="1">
      <c r="B253" s="403"/>
      <c r="C253" s="403"/>
      <c r="D253" s="404"/>
      <c r="E253" s="404"/>
      <c r="F253" s="404"/>
      <c r="G253" s="405"/>
      <c r="H253" s="405"/>
      <c r="I253" s="405"/>
      <c r="J253" s="401"/>
      <c r="K253" s="405"/>
      <c r="L253" s="94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</row>
    <row r="254" spans="2:31" ht="17.25" customHeight="1">
      <c r="B254" s="92"/>
      <c r="C254" s="93"/>
      <c r="D254" s="134"/>
      <c r="E254" s="134"/>
      <c r="F254" s="134"/>
      <c r="G254" s="394"/>
      <c r="H254" s="394"/>
      <c r="I254" s="400"/>
      <c r="J254" s="401"/>
      <c r="K254" s="394"/>
      <c r="L254" s="94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</row>
    <row r="255" spans="2:31" ht="17.25" customHeight="1">
      <c r="B255" s="92"/>
      <c r="C255" s="93"/>
      <c r="D255" s="134"/>
      <c r="E255" s="134"/>
      <c r="F255" s="134"/>
      <c r="G255" s="394"/>
      <c r="H255" s="394"/>
      <c r="I255" s="400"/>
      <c r="J255" s="401"/>
      <c r="K255" s="394"/>
      <c r="L255" s="94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</row>
    <row r="256" spans="2:31" ht="17.25" customHeight="1">
      <c r="B256" s="92"/>
      <c r="C256" s="93"/>
      <c r="D256" s="134"/>
      <c r="E256" s="134"/>
      <c r="F256" s="134"/>
      <c r="G256" s="394"/>
      <c r="H256" s="394"/>
      <c r="I256" s="400"/>
      <c r="J256" s="401"/>
      <c r="K256" s="394"/>
      <c r="L256" s="94"/>
      <c r="M256" s="402"/>
      <c r="N256" s="402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</row>
    <row r="257" spans="2:31" ht="17.25" customHeight="1">
      <c r="B257" s="403"/>
      <c r="C257" s="403"/>
      <c r="D257" s="404"/>
      <c r="E257" s="404"/>
      <c r="F257" s="404"/>
      <c r="G257" s="405"/>
      <c r="H257" s="405"/>
      <c r="I257" s="405"/>
      <c r="J257" s="401"/>
      <c r="K257" s="405"/>
      <c r="L257" s="94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</row>
    <row r="258" spans="2:31" ht="17.25" customHeight="1">
      <c r="B258" s="271"/>
      <c r="C258" s="271"/>
      <c r="D258" s="272"/>
      <c r="E258" s="272"/>
      <c r="F258" s="272"/>
      <c r="G258" s="273"/>
      <c r="H258" s="273"/>
      <c r="I258" s="273"/>
      <c r="J258" s="274"/>
      <c r="K258" s="273"/>
      <c r="L258" s="94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</row>
    <row r="259" spans="2:31" ht="17.25" customHeight="1">
      <c r="B259" s="93"/>
      <c r="C259" s="93"/>
      <c r="D259" s="134"/>
      <c r="E259" s="134"/>
      <c r="F259" s="134"/>
      <c r="G259" s="394"/>
      <c r="H259" s="394"/>
      <c r="I259" s="400"/>
      <c r="J259" s="406"/>
      <c r="K259" s="394"/>
      <c r="L259" s="94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</row>
    <row r="260" spans="2:31" ht="17.25" customHeight="1">
      <c r="B260" s="407"/>
      <c r="C260" s="408"/>
      <c r="D260" s="408"/>
      <c r="E260" s="408"/>
      <c r="F260" s="408"/>
      <c r="G260" s="409"/>
      <c r="H260" s="408"/>
      <c r="I260" s="408"/>
      <c r="J260" s="410"/>
      <c r="K260" s="408"/>
      <c r="L260" s="413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</row>
    <row r="261" spans="2:50" ht="15.75">
      <c r="B261" s="92"/>
      <c r="C261" s="411"/>
      <c r="D261" s="412"/>
      <c r="E261" s="412"/>
      <c r="F261" s="412"/>
      <c r="G261" s="400"/>
      <c r="H261" s="400"/>
      <c r="I261" s="400"/>
      <c r="J261" s="406"/>
      <c r="K261" s="394"/>
      <c r="L261" s="40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94"/>
      <c r="AG261" s="94"/>
      <c r="AH261" s="94"/>
      <c r="AI261" s="94"/>
      <c r="AJ261" s="94"/>
      <c r="AK261" s="94"/>
      <c r="AL261" s="94"/>
      <c r="AM261" s="94"/>
      <c r="AN261" s="94"/>
      <c r="AO261" s="94"/>
      <c r="AP261" s="94"/>
      <c r="AQ261" s="94"/>
      <c r="AR261" s="94"/>
      <c r="AS261" s="94"/>
      <c r="AT261" s="94"/>
      <c r="AU261" s="94"/>
      <c r="AV261" s="94"/>
      <c r="AW261" s="94"/>
      <c r="AX261" s="94"/>
    </row>
    <row r="262" spans="2:50" ht="15.75">
      <c r="B262" s="403"/>
      <c r="C262" s="403"/>
      <c r="D262" s="404"/>
      <c r="E262" s="404"/>
      <c r="F262" s="404"/>
      <c r="G262" s="405"/>
      <c r="H262" s="405"/>
      <c r="I262" s="405"/>
      <c r="J262" s="401"/>
      <c r="K262" s="405"/>
      <c r="L262" s="40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94"/>
      <c r="AG262" s="94"/>
      <c r="AH262" s="94"/>
      <c r="AI262" s="94"/>
      <c r="AJ262" s="94"/>
      <c r="AK262" s="94"/>
      <c r="AL262" s="94"/>
      <c r="AM262" s="94"/>
      <c r="AN262" s="94"/>
      <c r="AO262" s="94"/>
      <c r="AP262" s="94"/>
      <c r="AQ262" s="94"/>
      <c r="AR262" s="94"/>
      <c r="AS262" s="94"/>
      <c r="AT262" s="94"/>
      <c r="AU262" s="94"/>
      <c r="AV262" s="94"/>
      <c r="AW262" s="94"/>
      <c r="AX262" s="94"/>
    </row>
    <row r="263" spans="2:50" ht="15.75">
      <c r="B263" s="92"/>
      <c r="C263" s="93"/>
      <c r="D263" s="134"/>
      <c r="E263" s="134"/>
      <c r="F263" s="134"/>
      <c r="G263" s="394"/>
      <c r="H263" s="394"/>
      <c r="I263" s="400"/>
      <c r="J263" s="401"/>
      <c r="K263" s="394"/>
      <c r="L263" s="40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94"/>
      <c r="AG263" s="94"/>
      <c r="AH263" s="94"/>
      <c r="AI263" s="94"/>
      <c r="AJ263" s="94"/>
      <c r="AK263" s="94"/>
      <c r="AL263" s="94"/>
      <c r="AM263" s="94"/>
      <c r="AN263" s="94"/>
      <c r="AO263" s="94"/>
      <c r="AP263" s="94"/>
      <c r="AQ263" s="94"/>
      <c r="AR263" s="94"/>
      <c r="AS263" s="94"/>
      <c r="AT263" s="94"/>
      <c r="AU263" s="94"/>
      <c r="AV263" s="94"/>
      <c r="AW263" s="94"/>
      <c r="AX263" s="94"/>
    </row>
    <row r="264" spans="2:50" ht="15.75">
      <c r="B264" s="92"/>
      <c r="C264" s="93"/>
      <c r="D264" s="134"/>
      <c r="E264" s="134"/>
      <c r="F264" s="134"/>
      <c r="G264" s="394"/>
      <c r="H264" s="394"/>
      <c r="I264" s="400"/>
      <c r="J264" s="401"/>
      <c r="K264" s="394"/>
      <c r="L264" s="40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94"/>
      <c r="AG264" s="94"/>
      <c r="AH264" s="94"/>
      <c r="AI264" s="94"/>
      <c r="AJ264" s="94"/>
      <c r="AK264" s="94"/>
      <c r="AL264" s="94"/>
      <c r="AM264" s="94"/>
      <c r="AN264" s="94"/>
      <c r="AO264" s="94"/>
      <c r="AP264" s="94"/>
      <c r="AQ264" s="94"/>
      <c r="AR264" s="94"/>
      <c r="AS264" s="94"/>
      <c r="AT264" s="94"/>
      <c r="AU264" s="94"/>
      <c r="AV264" s="94"/>
      <c r="AW264" s="94"/>
      <c r="AX264" s="94"/>
    </row>
    <row r="265" spans="2:50" ht="15.75">
      <c r="B265" s="92"/>
      <c r="C265" s="93"/>
      <c r="D265" s="134"/>
      <c r="E265" s="134"/>
      <c r="F265" s="134"/>
      <c r="G265" s="394"/>
      <c r="H265" s="394"/>
      <c r="I265" s="400"/>
      <c r="J265" s="401"/>
      <c r="K265" s="394"/>
      <c r="L265" s="408"/>
      <c r="M265" s="402"/>
      <c r="N265" s="402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94"/>
      <c r="AG265" s="94"/>
      <c r="AH265" s="94"/>
      <c r="AI265" s="94"/>
      <c r="AJ265" s="94"/>
      <c r="AK265" s="94"/>
      <c r="AL265" s="94"/>
      <c r="AM265" s="94"/>
      <c r="AN265" s="94"/>
      <c r="AO265" s="94"/>
      <c r="AP265" s="94"/>
      <c r="AQ265" s="94"/>
      <c r="AR265" s="94"/>
      <c r="AS265" s="94"/>
      <c r="AT265" s="94"/>
      <c r="AU265" s="94"/>
      <c r="AV265" s="94"/>
      <c r="AW265" s="94"/>
      <c r="AX265" s="94"/>
    </row>
    <row r="266" spans="2:50" ht="15.75">
      <c r="B266" s="403"/>
      <c r="C266" s="403"/>
      <c r="D266" s="404"/>
      <c r="E266" s="404"/>
      <c r="F266" s="404"/>
      <c r="G266" s="405"/>
      <c r="H266" s="405"/>
      <c r="I266" s="405"/>
      <c r="J266" s="401"/>
      <c r="K266" s="405"/>
      <c r="L266" s="394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94"/>
      <c r="AG266" s="94"/>
      <c r="AH266" s="94"/>
      <c r="AI266" s="94"/>
      <c r="AJ266" s="94"/>
      <c r="AK266" s="94"/>
      <c r="AL266" s="94"/>
      <c r="AM266" s="94"/>
      <c r="AN266" s="94"/>
      <c r="AO266" s="94"/>
      <c r="AP266" s="94"/>
      <c r="AQ266" s="94"/>
      <c r="AR266" s="94"/>
      <c r="AS266" s="94"/>
      <c r="AT266" s="94"/>
      <c r="AU266" s="94"/>
      <c r="AV266" s="94"/>
      <c r="AW266" s="94"/>
      <c r="AX266" s="94"/>
    </row>
    <row r="267" spans="2:50" ht="15.75">
      <c r="B267" s="271"/>
      <c r="C267" s="271"/>
      <c r="D267" s="272"/>
      <c r="E267" s="272"/>
      <c r="F267" s="272"/>
      <c r="G267" s="273"/>
      <c r="H267" s="273"/>
      <c r="I267" s="273"/>
      <c r="J267" s="274"/>
      <c r="K267" s="273"/>
      <c r="L267" s="405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94"/>
      <c r="AG267" s="94"/>
      <c r="AH267" s="94"/>
      <c r="AI267" s="94"/>
      <c r="AJ267" s="94"/>
      <c r="AK267" s="94"/>
      <c r="AL267" s="94"/>
      <c r="AM267" s="94"/>
      <c r="AN267" s="94"/>
      <c r="AO267" s="94"/>
      <c r="AP267" s="94"/>
      <c r="AQ267" s="94"/>
      <c r="AR267" s="94"/>
      <c r="AS267" s="94"/>
      <c r="AT267" s="94"/>
      <c r="AU267" s="94"/>
      <c r="AV267" s="94"/>
      <c r="AW267" s="94"/>
      <c r="AX267" s="94"/>
    </row>
    <row r="268" spans="2:50" ht="15.75">
      <c r="B268" s="93"/>
      <c r="C268" s="93"/>
      <c r="D268" s="134"/>
      <c r="E268" s="134"/>
      <c r="F268" s="134"/>
      <c r="G268" s="394"/>
      <c r="H268" s="394"/>
      <c r="I268" s="400"/>
      <c r="J268" s="406"/>
      <c r="K268" s="394"/>
      <c r="L268" s="394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94"/>
      <c r="AG268" s="94"/>
      <c r="AH268" s="94"/>
      <c r="AI268" s="94"/>
      <c r="AJ268" s="94"/>
      <c r="AK268" s="94"/>
      <c r="AL268" s="94"/>
      <c r="AM268" s="94"/>
      <c r="AN268" s="94"/>
      <c r="AO268" s="94"/>
      <c r="AP268" s="94"/>
      <c r="AQ268" s="94"/>
      <c r="AR268" s="94"/>
      <c r="AS268" s="94"/>
      <c r="AT268" s="94"/>
      <c r="AU268" s="94"/>
      <c r="AV268" s="94"/>
      <c r="AW268" s="94"/>
      <c r="AX268" s="94"/>
    </row>
    <row r="269" spans="2:50" ht="15">
      <c r="B269" s="407"/>
      <c r="C269" s="408"/>
      <c r="D269" s="408"/>
      <c r="E269" s="408"/>
      <c r="F269" s="408"/>
      <c r="G269" s="409"/>
      <c r="H269" s="408"/>
      <c r="I269" s="408"/>
      <c r="J269" s="410"/>
      <c r="K269" s="408"/>
      <c r="L269" s="394"/>
      <c r="M269" s="48"/>
      <c r="N269" s="48"/>
      <c r="O269" s="414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94"/>
      <c r="AG269" s="94"/>
      <c r="AH269" s="94"/>
      <c r="AI269" s="94"/>
      <c r="AJ269" s="94"/>
      <c r="AK269" s="94"/>
      <c r="AL269" s="94"/>
      <c r="AM269" s="94"/>
      <c r="AN269" s="94"/>
      <c r="AO269" s="94"/>
      <c r="AP269" s="94"/>
      <c r="AQ269" s="94"/>
      <c r="AR269" s="94"/>
      <c r="AS269" s="94"/>
      <c r="AT269" s="94"/>
      <c r="AU269" s="94"/>
      <c r="AV269" s="94"/>
      <c r="AW269" s="94"/>
      <c r="AX269" s="94"/>
    </row>
    <row r="270" spans="2:50" ht="15.75">
      <c r="B270" s="92"/>
      <c r="C270" s="411"/>
      <c r="D270" s="412"/>
      <c r="E270" s="412"/>
      <c r="F270" s="412"/>
      <c r="G270" s="400"/>
      <c r="H270" s="400"/>
      <c r="I270" s="400"/>
      <c r="J270" s="406"/>
      <c r="K270" s="394"/>
      <c r="L270" s="415"/>
      <c r="M270" s="48"/>
      <c r="N270" s="48"/>
      <c r="O270" s="414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</row>
    <row r="271" spans="2:50" ht="15.75">
      <c r="B271" s="403"/>
      <c r="C271" s="403"/>
      <c r="D271" s="404"/>
      <c r="E271" s="404"/>
      <c r="F271" s="404"/>
      <c r="G271" s="405"/>
      <c r="H271" s="405"/>
      <c r="I271" s="405"/>
      <c r="J271" s="401"/>
      <c r="K271" s="405"/>
      <c r="L271" s="405"/>
      <c r="M271" s="48"/>
      <c r="N271" s="48"/>
      <c r="O271" s="414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94"/>
      <c r="AG271" s="94"/>
      <c r="AH271" s="94"/>
      <c r="AI271" s="94"/>
      <c r="AJ271" s="94"/>
      <c r="AK271" s="94"/>
      <c r="AL271" s="94"/>
      <c r="AM271" s="94"/>
      <c r="AN271" s="94"/>
      <c r="AO271" s="94"/>
      <c r="AP271" s="94"/>
      <c r="AQ271" s="94"/>
      <c r="AR271" s="94"/>
      <c r="AS271" s="94"/>
      <c r="AT271" s="94"/>
      <c r="AU271" s="94"/>
      <c r="AV271" s="94"/>
      <c r="AW271" s="94"/>
      <c r="AX271" s="94"/>
    </row>
    <row r="272" spans="2:50" ht="15.75">
      <c r="B272" s="92"/>
      <c r="C272" s="93"/>
      <c r="D272" s="134"/>
      <c r="E272" s="134"/>
      <c r="F272" s="134"/>
      <c r="G272" s="394"/>
      <c r="H272" s="394"/>
      <c r="I272" s="400"/>
      <c r="J272" s="401"/>
      <c r="K272" s="394"/>
      <c r="L272" s="273"/>
      <c r="M272" s="48"/>
      <c r="N272" s="48"/>
      <c r="O272" s="414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94"/>
      <c r="AG272" s="94"/>
      <c r="AH272" s="94"/>
      <c r="AI272" s="94"/>
      <c r="AJ272" s="94"/>
      <c r="AK272" s="94"/>
      <c r="AL272" s="94"/>
      <c r="AM272" s="94"/>
      <c r="AN272" s="94"/>
      <c r="AO272" s="94"/>
      <c r="AP272" s="94"/>
      <c r="AQ272" s="94"/>
      <c r="AR272" s="94"/>
      <c r="AS272" s="94"/>
      <c r="AT272" s="94"/>
      <c r="AU272" s="94"/>
      <c r="AV272" s="94"/>
      <c r="AW272" s="94"/>
      <c r="AX272" s="94"/>
    </row>
    <row r="273" spans="2:50" ht="15.75">
      <c r="B273" s="92"/>
      <c r="C273" s="93"/>
      <c r="D273" s="134"/>
      <c r="E273" s="134"/>
      <c r="F273" s="134"/>
      <c r="G273" s="394"/>
      <c r="H273" s="394"/>
      <c r="I273" s="400"/>
      <c r="J273" s="401"/>
      <c r="K273" s="394"/>
      <c r="L273" s="408"/>
      <c r="M273" s="48"/>
      <c r="N273" s="48"/>
      <c r="O273" s="414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94"/>
      <c r="AG273" s="94"/>
      <c r="AH273" s="94"/>
      <c r="AI273" s="94"/>
      <c r="AJ273" s="94"/>
      <c r="AK273" s="94"/>
      <c r="AL273" s="94"/>
      <c r="AM273" s="94"/>
      <c r="AN273" s="94"/>
      <c r="AO273" s="94"/>
      <c r="AP273" s="94"/>
      <c r="AQ273" s="94"/>
      <c r="AR273" s="94"/>
      <c r="AS273" s="94"/>
      <c r="AT273" s="94"/>
      <c r="AU273" s="94"/>
      <c r="AV273" s="94"/>
      <c r="AW273" s="94"/>
      <c r="AX273" s="94"/>
    </row>
    <row r="274" spans="2:50" ht="15.75">
      <c r="B274" s="92"/>
      <c r="C274" s="93"/>
      <c r="D274" s="134"/>
      <c r="E274" s="134"/>
      <c r="F274" s="134"/>
      <c r="G274" s="394"/>
      <c r="H274" s="394"/>
      <c r="I274" s="400"/>
      <c r="J274" s="401"/>
      <c r="K274" s="394"/>
      <c r="L274" s="408"/>
      <c r="M274" s="402"/>
      <c r="N274" s="402"/>
      <c r="O274" s="414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94"/>
      <c r="AG274" s="94"/>
      <c r="AH274" s="94"/>
      <c r="AI274" s="94"/>
      <c r="AJ274" s="94"/>
      <c r="AK274" s="94"/>
      <c r="AL274" s="94"/>
      <c r="AM274" s="94"/>
      <c r="AN274" s="94"/>
      <c r="AO274" s="94"/>
      <c r="AP274" s="94"/>
      <c r="AQ274" s="94"/>
      <c r="AR274" s="94"/>
      <c r="AS274" s="94"/>
      <c r="AT274" s="94"/>
      <c r="AU274" s="94"/>
      <c r="AV274" s="94"/>
      <c r="AW274" s="94"/>
      <c r="AX274" s="94"/>
    </row>
    <row r="275" spans="2:50" ht="15.75">
      <c r="B275" s="403"/>
      <c r="C275" s="403"/>
      <c r="D275" s="404"/>
      <c r="E275" s="404"/>
      <c r="F275" s="404"/>
      <c r="G275" s="405"/>
      <c r="H275" s="405"/>
      <c r="I275" s="405"/>
      <c r="J275" s="401"/>
      <c r="K275" s="405"/>
      <c r="L275" s="48"/>
      <c r="M275" s="48"/>
      <c r="N275" s="48"/>
      <c r="O275" s="414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94"/>
      <c r="AG275" s="94"/>
      <c r="AH275" s="94"/>
      <c r="AI275" s="94"/>
      <c r="AJ275" s="94"/>
      <c r="AK275" s="94"/>
      <c r="AL275" s="94"/>
      <c r="AM275" s="94"/>
      <c r="AN275" s="94"/>
      <c r="AO275" s="94"/>
      <c r="AP275" s="94"/>
      <c r="AQ275" s="94"/>
      <c r="AR275" s="94"/>
      <c r="AS275" s="94"/>
      <c r="AT275" s="94"/>
      <c r="AU275" s="94"/>
      <c r="AV275" s="94"/>
      <c r="AW275" s="94"/>
      <c r="AX275" s="94"/>
    </row>
    <row r="276" spans="2:50" ht="15.75">
      <c r="B276" s="271"/>
      <c r="C276" s="271"/>
      <c r="D276" s="272"/>
      <c r="E276" s="272"/>
      <c r="F276" s="272"/>
      <c r="G276" s="273"/>
      <c r="H276" s="273"/>
      <c r="I276" s="273"/>
      <c r="J276" s="274"/>
      <c r="K276" s="273"/>
      <c r="L276" s="416"/>
      <c r="M276" s="48"/>
      <c r="N276" s="48"/>
      <c r="O276" s="414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94"/>
      <c r="AG276" s="94"/>
      <c r="AH276" s="94"/>
      <c r="AI276" s="94"/>
      <c r="AJ276" s="94"/>
      <c r="AK276" s="94"/>
      <c r="AL276" s="94"/>
      <c r="AM276" s="94"/>
      <c r="AN276" s="94"/>
      <c r="AO276" s="94"/>
      <c r="AP276" s="94"/>
      <c r="AQ276" s="94"/>
      <c r="AR276" s="94"/>
      <c r="AS276" s="94"/>
      <c r="AT276" s="94"/>
      <c r="AU276" s="94"/>
      <c r="AV276" s="94"/>
      <c r="AW276" s="94"/>
      <c r="AX276" s="94"/>
    </row>
    <row r="277" spans="2:50" ht="15.75">
      <c r="B277" s="271"/>
      <c r="C277" s="417"/>
      <c r="D277" s="272"/>
      <c r="E277" s="272"/>
      <c r="F277" s="272"/>
      <c r="G277" s="273"/>
      <c r="H277" s="273"/>
      <c r="I277" s="273"/>
      <c r="J277" s="274"/>
      <c r="K277" s="273"/>
      <c r="L277" s="416"/>
      <c r="M277" s="48"/>
      <c r="N277" s="48"/>
      <c r="O277" s="414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94"/>
      <c r="AG277" s="94"/>
      <c r="AH277" s="94"/>
      <c r="AI277" s="94"/>
      <c r="AJ277" s="94"/>
      <c r="AK277" s="94"/>
      <c r="AL277" s="94"/>
      <c r="AM277" s="94"/>
      <c r="AN277" s="94"/>
      <c r="AO277" s="94"/>
      <c r="AP277" s="94"/>
      <c r="AQ277" s="94"/>
      <c r="AR277" s="94"/>
      <c r="AS277" s="94"/>
      <c r="AT277" s="94"/>
      <c r="AU277" s="94"/>
      <c r="AV277" s="94"/>
      <c r="AW277" s="94"/>
      <c r="AX277" s="94"/>
    </row>
    <row r="278" spans="2:50" ht="15.75">
      <c r="B278" s="407"/>
      <c r="C278" s="408"/>
      <c r="D278" s="408"/>
      <c r="E278" s="408"/>
      <c r="F278" s="408"/>
      <c r="G278" s="409"/>
      <c r="H278" s="408"/>
      <c r="I278" s="408"/>
      <c r="J278" s="410"/>
      <c r="K278" s="408"/>
      <c r="L278" s="416"/>
      <c r="M278" s="48"/>
      <c r="N278" s="48"/>
      <c r="O278" s="414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94"/>
      <c r="AG278" s="94"/>
      <c r="AH278" s="94"/>
      <c r="AI278" s="94"/>
      <c r="AJ278" s="94"/>
      <c r="AK278" s="94"/>
      <c r="AL278" s="94"/>
      <c r="AM278" s="94"/>
      <c r="AN278" s="94"/>
      <c r="AO278" s="94"/>
      <c r="AP278" s="94"/>
      <c r="AQ278" s="94"/>
      <c r="AR278" s="94"/>
      <c r="AS278" s="94"/>
      <c r="AT278" s="94"/>
      <c r="AU278" s="94"/>
      <c r="AV278" s="94"/>
      <c r="AW278" s="94"/>
      <c r="AX278" s="94"/>
    </row>
    <row r="279" spans="2:50" ht="15.75">
      <c r="B279" s="92"/>
      <c r="C279" s="411"/>
      <c r="D279" s="412"/>
      <c r="E279" s="412"/>
      <c r="F279" s="412"/>
      <c r="G279" s="400"/>
      <c r="H279" s="400"/>
      <c r="I279" s="400"/>
      <c r="J279" s="406"/>
      <c r="K279" s="394"/>
      <c r="L279" s="416"/>
      <c r="M279" s="48"/>
      <c r="N279" s="48"/>
      <c r="O279" s="414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94"/>
      <c r="AG279" s="94"/>
      <c r="AH279" s="94"/>
      <c r="AI279" s="94"/>
      <c r="AJ279" s="94"/>
      <c r="AK279" s="94"/>
      <c r="AL279" s="94"/>
      <c r="AM279" s="94"/>
      <c r="AN279" s="94"/>
      <c r="AO279" s="94"/>
      <c r="AP279" s="94"/>
      <c r="AQ279" s="94"/>
      <c r="AR279" s="94"/>
      <c r="AS279" s="94"/>
      <c r="AT279" s="94"/>
      <c r="AU279" s="94"/>
      <c r="AV279" s="94"/>
      <c r="AW279" s="94"/>
      <c r="AX279" s="94"/>
    </row>
    <row r="280" spans="2:50" ht="15.75">
      <c r="B280" s="418"/>
      <c r="C280" s="418"/>
      <c r="D280" s="419"/>
      <c r="E280" s="419"/>
      <c r="F280" s="419"/>
      <c r="G280" s="71"/>
      <c r="H280" s="71"/>
      <c r="I280" s="71"/>
      <c r="J280" s="420"/>
      <c r="K280" s="71"/>
      <c r="L280" s="416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94"/>
      <c r="AG280" s="94"/>
      <c r="AH280" s="94"/>
      <c r="AI280" s="94"/>
      <c r="AJ280" s="94"/>
      <c r="AK280" s="94"/>
      <c r="AL280" s="94"/>
      <c r="AM280" s="94"/>
      <c r="AN280" s="94"/>
      <c r="AO280" s="94"/>
      <c r="AP280" s="94"/>
      <c r="AQ280" s="94"/>
      <c r="AR280" s="94"/>
      <c r="AS280" s="94"/>
      <c r="AT280" s="94"/>
      <c r="AU280" s="94"/>
      <c r="AV280" s="94"/>
      <c r="AW280" s="94"/>
      <c r="AX280" s="94"/>
    </row>
    <row r="281" spans="2:50" ht="15.75">
      <c r="B281" s="146"/>
      <c r="C281" s="157"/>
      <c r="D281" s="241"/>
      <c r="E281" s="241"/>
      <c r="F281" s="241"/>
      <c r="G281" s="81"/>
      <c r="H281" s="81"/>
      <c r="I281" s="421"/>
      <c r="J281" s="420"/>
      <c r="K281" s="81"/>
      <c r="L281" s="416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94"/>
      <c r="AG281" s="94"/>
      <c r="AH281" s="94"/>
      <c r="AI281" s="94"/>
      <c r="AJ281" s="94"/>
      <c r="AK281" s="94"/>
      <c r="AL281" s="94"/>
      <c r="AM281" s="94"/>
      <c r="AN281" s="94"/>
      <c r="AO281" s="94"/>
      <c r="AP281" s="94"/>
      <c r="AQ281" s="94"/>
      <c r="AR281" s="94"/>
      <c r="AS281" s="94"/>
      <c r="AT281" s="94"/>
      <c r="AU281" s="94"/>
      <c r="AV281" s="94"/>
      <c r="AW281" s="94"/>
      <c r="AX281" s="94"/>
    </row>
    <row r="282" spans="2:50" ht="15.75">
      <c r="B282" s="418"/>
      <c r="C282" s="418"/>
      <c r="D282" s="419"/>
      <c r="E282" s="419"/>
      <c r="F282" s="419"/>
      <c r="G282" s="71"/>
      <c r="H282" s="71"/>
      <c r="I282" s="71"/>
      <c r="J282" s="420"/>
      <c r="K282" s="71"/>
      <c r="L282" s="416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94"/>
      <c r="AG282" s="94"/>
      <c r="AH282" s="94"/>
      <c r="AI282" s="94"/>
      <c r="AJ282" s="94"/>
      <c r="AK282" s="94"/>
      <c r="AL282" s="94"/>
      <c r="AM282" s="94"/>
      <c r="AN282" s="94"/>
      <c r="AO282" s="94"/>
      <c r="AP282" s="94"/>
      <c r="AQ282" s="94"/>
      <c r="AR282" s="94"/>
      <c r="AS282" s="94"/>
      <c r="AT282" s="94"/>
      <c r="AU282" s="94"/>
      <c r="AV282" s="94"/>
      <c r="AW282" s="94"/>
      <c r="AX282" s="94"/>
    </row>
    <row r="283" spans="2:50" ht="15.75">
      <c r="B283" s="260"/>
      <c r="C283" s="260"/>
      <c r="D283" s="315"/>
      <c r="E283" s="315"/>
      <c r="F283" s="315"/>
      <c r="G283" s="285"/>
      <c r="H283" s="285"/>
      <c r="I283" s="285"/>
      <c r="J283" s="316"/>
      <c r="K283" s="285"/>
      <c r="L283" s="416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94"/>
      <c r="AG283" s="94"/>
      <c r="AH283" s="94"/>
      <c r="AI283" s="94"/>
      <c r="AJ283" s="94"/>
      <c r="AK283" s="94"/>
      <c r="AL283" s="94"/>
      <c r="AM283" s="94"/>
      <c r="AN283" s="94"/>
      <c r="AO283" s="94"/>
      <c r="AP283" s="94"/>
      <c r="AQ283" s="94"/>
      <c r="AR283" s="94"/>
      <c r="AS283" s="94"/>
      <c r="AT283" s="94"/>
      <c r="AU283" s="94"/>
      <c r="AV283" s="94"/>
      <c r="AW283" s="94"/>
      <c r="AX283" s="94"/>
    </row>
    <row r="284" spans="2:50" ht="15.75">
      <c r="B284" s="260"/>
      <c r="C284" s="260"/>
      <c r="D284" s="315"/>
      <c r="E284" s="315"/>
      <c r="F284" s="315"/>
      <c r="G284" s="285"/>
      <c r="H284" s="285"/>
      <c r="I284" s="285"/>
      <c r="J284" s="316"/>
      <c r="K284" s="285"/>
      <c r="L284" s="416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94"/>
      <c r="AG284" s="94"/>
      <c r="AH284" s="94"/>
      <c r="AI284" s="94"/>
      <c r="AJ284" s="94"/>
      <c r="AK284" s="94"/>
      <c r="AL284" s="94"/>
      <c r="AM284" s="94"/>
      <c r="AN284" s="94"/>
      <c r="AO284" s="94"/>
      <c r="AP284" s="94"/>
      <c r="AQ284" s="94"/>
      <c r="AR284" s="94"/>
      <c r="AS284" s="94"/>
      <c r="AT284" s="94"/>
      <c r="AU284" s="94"/>
      <c r="AV284" s="94"/>
      <c r="AW284" s="94"/>
      <c r="AX284" s="94"/>
    </row>
    <row r="285" spans="2:50" ht="15.75">
      <c r="B285" s="422"/>
      <c r="C285" s="48"/>
      <c r="D285" s="48"/>
      <c r="E285" s="48"/>
      <c r="F285" s="48"/>
      <c r="G285" s="396"/>
      <c r="H285" s="48"/>
      <c r="I285" s="48"/>
      <c r="J285" s="423"/>
      <c r="K285" s="48"/>
      <c r="L285" s="416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94"/>
      <c r="AG285" s="94"/>
      <c r="AH285" s="94"/>
      <c r="AI285" s="94"/>
      <c r="AJ285" s="94"/>
      <c r="AK285" s="94"/>
      <c r="AL285" s="94"/>
      <c r="AM285" s="94"/>
      <c r="AN285" s="94"/>
      <c r="AO285" s="94"/>
      <c r="AP285" s="94"/>
      <c r="AQ285" s="94"/>
      <c r="AR285" s="94"/>
      <c r="AS285" s="94"/>
      <c r="AT285" s="94"/>
      <c r="AU285" s="94"/>
      <c r="AV285" s="94"/>
      <c r="AW285" s="94"/>
      <c r="AX285" s="94"/>
    </row>
    <row r="286" spans="2:50" ht="15.75">
      <c r="B286" s="146"/>
      <c r="C286" s="424"/>
      <c r="D286" s="425"/>
      <c r="E286" s="425"/>
      <c r="F286" s="425"/>
      <c r="G286" s="421"/>
      <c r="H286" s="421"/>
      <c r="I286" s="421"/>
      <c r="J286" s="426"/>
      <c r="K286" s="81"/>
      <c r="L286" s="416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94"/>
      <c r="AG286" s="94"/>
      <c r="AH286" s="94"/>
      <c r="AI286" s="94"/>
      <c r="AJ286" s="94"/>
      <c r="AK286" s="94"/>
      <c r="AL286" s="94"/>
      <c r="AM286" s="94"/>
      <c r="AN286" s="94"/>
      <c r="AO286" s="94"/>
      <c r="AP286" s="94"/>
      <c r="AQ286" s="94"/>
      <c r="AR286" s="94"/>
      <c r="AS286" s="94"/>
      <c r="AT286" s="94"/>
      <c r="AU286" s="94"/>
      <c r="AV286" s="94"/>
      <c r="AW286" s="94"/>
      <c r="AX286" s="94"/>
    </row>
    <row r="287" spans="2:50" ht="15.75">
      <c r="B287" s="418"/>
      <c r="C287" s="418"/>
      <c r="D287" s="419"/>
      <c r="E287" s="419"/>
      <c r="F287" s="419"/>
      <c r="G287" s="71"/>
      <c r="H287" s="71"/>
      <c r="I287" s="71"/>
      <c r="J287" s="420"/>
      <c r="K287" s="71"/>
      <c r="L287" s="416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94"/>
      <c r="AG287" s="94"/>
      <c r="AH287" s="94"/>
      <c r="AI287" s="94"/>
      <c r="AJ287" s="94"/>
      <c r="AK287" s="94"/>
      <c r="AL287" s="94"/>
      <c r="AM287" s="94"/>
      <c r="AN287" s="94"/>
      <c r="AO287" s="94"/>
      <c r="AP287" s="94"/>
      <c r="AQ287" s="94"/>
      <c r="AR287" s="94"/>
      <c r="AS287" s="94"/>
      <c r="AT287" s="94"/>
      <c r="AU287" s="94"/>
      <c r="AV287" s="94"/>
      <c r="AW287" s="94"/>
      <c r="AX287" s="94"/>
    </row>
    <row r="288" spans="2:50" ht="15.75">
      <c r="B288" s="146"/>
      <c r="C288" s="157"/>
      <c r="D288" s="241"/>
      <c r="E288" s="241"/>
      <c r="F288" s="241"/>
      <c r="G288" s="81"/>
      <c r="H288" s="81"/>
      <c r="I288" s="421"/>
      <c r="J288" s="420"/>
      <c r="K288" s="81"/>
      <c r="L288" s="416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94"/>
      <c r="AG288" s="94"/>
      <c r="AH288" s="94"/>
      <c r="AI288" s="94"/>
      <c r="AJ288" s="94"/>
      <c r="AK288" s="94"/>
      <c r="AL288" s="94"/>
      <c r="AM288" s="94"/>
      <c r="AN288" s="94"/>
      <c r="AO288" s="94"/>
      <c r="AP288" s="94"/>
      <c r="AQ288" s="94"/>
      <c r="AR288" s="94"/>
      <c r="AS288" s="94"/>
      <c r="AT288" s="94"/>
      <c r="AU288" s="94"/>
      <c r="AV288" s="94"/>
      <c r="AW288" s="94"/>
      <c r="AX288" s="94"/>
    </row>
    <row r="289" spans="2:50" ht="15.75">
      <c r="B289" s="418"/>
      <c r="C289" s="418"/>
      <c r="D289" s="419"/>
      <c r="E289" s="419"/>
      <c r="F289" s="419"/>
      <c r="G289" s="71"/>
      <c r="H289" s="71"/>
      <c r="I289" s="71"/>
      <c r="J289" s="420"/>
      <c r="K289" s="71"/>
      <c r="L289" s="416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94"/>
      <c r="AG289" s="94"/>
      <c r="AH289" s="94"/>
      <c r="AI289" s="94"/>
      <c r="AJ289" s="94"/>
      <c r="AK289" s="94"/>
      <c r="AL289" s="94"/>
      <c r="AM289" s="94"/>
      <c r="AN289" s="94"/>
      <c r="AO289" s="94"/>
      <c r="AP289" s="94"/>
      <c r="AQ289" s="94"/>
      <c r="AR289" s="94"/>
      <c r="AS289" s="94"/>
      <c r="AT289" s="94"/>
      <c r="AU289" s="94"/>
      <c r="AV289" s="94"/>
      <c r="AW289" s="94"/>
      <c r="AX289" s="94"/>
    </row>
    <row r="290" spans="2:50" ht="15.75">
      <c r="B290" s="260"/>
      <c r="C290" s="260"/>
      <c r="D290" s="315"/>
      <c r="E290" s="315"/>
      <c r="F290" s="315"/>
      <c r="G290" s="285"/>
      <c r="H290" s="285"/>
      <c r="I290" s="285"/>
      <c r="J290" s="316"/>
      <c r="K290" s="285"/>
      <c r="L290" s="416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94"/>
      <c r="AG290" s="94"/>
      <c r="AH290" s="94"/>
      <c r="AI290" s="94"/>
      <c r="AJ290" s="94"/>
      <c r="AK290" s="94"/>
      <c r="AL290" s="94"/>
      <c r="AM290" s="94"/>
      <c r="AN290" s="94"/>
      <c r="AO290" s="94"/>
      <c r="AP290" s="94"/>
      <c r="AQ290" s="94"/>
      <c r="AR290" s="94"/>
      <c r="AS290" s="94"/>
      <c r="AT290" s="94"/>
      <c r="AU290" s="94"/>
      <c r="AV290" s="94"/>
      <c r="AW290" s="94"/>
      <c r="AX290" s="94"/>
    </row>
    <row r="291" spans="2:50" ht="15.75">
      <c r="B291" s="260"/>
      <c r="C291" s="260"/>
      <c r="D291" s="315"/>
      <c r="E291" s="315"/>
      <c r="F291" s="315"/>
      <c r="G291" s="285"/>
      <c r="H291" s="285"/>
      <c r="I291" s="285"/>
      <c r="J291" s="316"/>
      <c r="K291" s="285"/>
      <c r="L291" s="416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94"/>
      <c r="AG291" s="94"/>
      <c r="AH291" s="94"/>
      <c r="AI291" s="94"/>
      <c r="AJ291" s="94"/>
      <c r="AK291" s="94"/>
      <c r="AL291" s="94"/>
      <c r="AM291" s="94"/>
      <c r="AN291" s="94"/>
      <c r="AO291" s="94"/>
      <c r="AP291" s="94"/>
      <c r="AQ291" s="94"/>
      <c r="AR291" s="94"/>
      <c r="AS291" s="94"/>
      <c r="AT291" s="94"/>
      <c r="AU291" s="94"/>
      <c r="AV291" s="94"/>
      <c r="AW291" s="94"/>
      <c r="AX291" s="94"/>
    </row>
    <row r="292" spans="2:50" ht="15.75">
      <c r="B292" s="422"/>
      <c r="C292" s="48"/>
      <c r="D292" s="48"/>
      <c r="E292" s="48"/>
      <c r="F292" s="48"/>
      <c r="G292" s="396"/>
      <c r="H292" s="48"/>
      <c r="I292" s="48"/>
      <c r="J292" s="423"/>
      <c r="K292" s="48"/>
      <c r="L292" s="416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94"/>
      <c r="AG292" s="94"/>
      <c r="AH292" s="94"/>
      <c r="AI292" s="94"/>
      <c r="AJ292" s="94"/>
      <c r="AK292" s="94"/>
      <c r="AL292" s="94"/>
      <c r="AM292" s="94"/>
      <c r="AN292" s="94"/>
      <c r="AO292" s="94"/>
      <c r="AP292" s="94"/>
      <c r="AQ292" s="94"/>
      <c r="AR292" s="94"/>
      <c r="AS292" s="94"/>
      <c r="AT292" s="94"/>
      <c r="AU292" s="94"/>
      <c r="AV292" s="94"/>
      <c r="AW292" s="94"/>
      <c r="AX292" s="94"/>
    </row>
    <row r="293" spans="2:50" ht="15.75">
      <c r="B293" s="146"/>
      <c r="C293" s="424"/>
      <c r="D293" s="425"/>
      <c r="E293" s="425"/>
      <c r="F293" s="425"/>
      <c r="G293" s="421"/>
      <c r="H293" s="421"/>
      <c r="I293" s="421"/>
      <c r="J293" s="426"/>
      <c r="K293" s="81"/>
      <c r="L293" s="416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94"/>
      <c r="AG293" s="94"/>
      <c r="AH293" s="94"/>
      <c r="AI293" s="94"/>
      <c r="AJ293" s="94"/>
      <c r="AK293" s="94"/>
      <c r="AL293" s="94"/>
      <c r="AM293" s="94"/>
      <c r="AN293" s="94"/>
      <c r="AO293" s="94"/>
      <c r="AP293" s="94"/>
      <c r="AQ293" s="94"/>
      <c r="AR293" s="94"/>
      <c r="AS293" s="94"/>
      <c r="AT293" s="94"/>
      <c r="AU293" s="94"/>
      <c r="AV293" s="94"/>
      <c r="AW293" s="94"/>
      <c r="AX293" s="94"/>
    </row>
    <row r="294" spans="2:50" ht="15.75">
      <c r="B294" s="418"/>
      <c r="C294" s="418"/>
      <c r="D294" s="419"/>
      <c r="E294" s="419"/>
      <c r="F294" s="419"/>
      <c r="G294" s="71"/>
      <c r="H294" s="71"/>
      <c r="I294" s="71"/>
      <c r="J294" s="420"/>
      <c r="K294" s="71"/>
      <c r="L294" s="416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94"/>
      <c r="AG294" s="94"/>
      <c r="AH294" s="94"/>
      <c r="AI294" s="94"/>
      <c r="AJ294" s="94"/>
      <c r="AK294" s="94"/>
      <c r="AL294" s="94"/>
      <c r="AM294" s="94"/>
      <c r="AN294" s="94"/>
      <c r="AO294" s="94"/>
      <c r="AP294" s="94"/>
      <c r="AQ294" s="94"/>
      <c r="AR294" s="94"/>
      <c r="AS294" s="94"/>
      <c r="AT294" s="94"/>
      <c r="AU294" s="94"/>
      <c r="AV294" s="94"/>
      <c r="AW294" s="94"/>
      <c r="AX294" s="94"/>
    </row>
    <row r="295" spans="2:50" ht="15.75">
      <c r="B295" s="146"/>
      <c r="C295" s="418"/>
      <c r="D295" s="241"/>
      <c r="E295" s="419"/>
      <c r="F295" s="241"/>
      <c r="G295" s="81"/>
      <c r="H295" s="81"/>
      <c r="I295" s="421"/>
      <c r="J295" s="420"/>
      <c r="K295" s="81"/>
      <c r="L295" s="416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94"/>
      <c r="AG295" s="94"/>
      <c r="AH295" s="94"/>
      <c r="AI295" s="94"/>
      <c r="AJ295" s="94"/>
      <c r="AK295" s="94"/>
      <c r="AL295" s="94"/>
      <c r="AM295" s="94"/>
      <c r="AN295" s="94"/>
      <c r="AO295" s="94"/>
      <c r="AP295" s="94"/>
      <c r="AQ295" s="94"/>
      <c r="AR295" s="94"/>
      <c r="AS295" s="94"/>
      <c r="AT295" s="94"/>
      <c r="AU295" s="94"/>
      <c r="AV295" s="94"/>
      <c r="AW295" s="94"/>
      <c r="AX295" s="94"/>
    </row>
    <row r="296" spans="2:50" ht="15.75">
      <c r="B296" s="146"/>
      <c r="C296" s="157"/>
      <c r="D296" s="241"/>
      <c r="E296" s="241"/>
      <c r="F296" s="241"/>
      <c r="G296" s="81"/>
      <c r="H296" s="81"/>
      <c r="I296" s="421"/>
      <c r="J296" s="420"/>
      <c r="K296" s="81"/>
      <c r="L296" s="416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94"/>
      <c r="AG296" s="94"/>
      <c r="AH296" s="94"/>
      <c r="AI296" s="94"/>
      <c r="AJ296" s="94"/>
      <c r="AK296" s="94"/>
      <c r="AL296" s="94"/>
      <c r="AM296" s="94"/>
      <c r="AN296" s="94"/>
      <c r="AO296" s="94"/>
      <c r="AP296" s="94"/>
      <c r="AQ296" s="94"/>
      <c r="AR296" s="94"/>
      <c r="AS296" s="94"/>
      <c r="AT296" s="94"/>
      <c r="AU296" s="94"/>
      <c r="AV296" s="94"/>
      <c r="AW296" s="94"/>
      <c r="AX296" s="94"/>
    </row>
    <row r="297" spans="2:50" ht="15.75">
      <c r="B297" s="418"/>
      <c r="C297" s="418"/>
      <c r="D297" s="419"/>
      <c r="E297" s="419"/>
      <c r="F297" s="419"/>
      <c r="G297" s="71"/>
      <c r="H297" s="71"/>
      <c r="I297" s="71"/>
      <c r="J297" s="420"/>
      <c r="K297" s="71"/>
      <c r="L297" s="416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94"/>
      <c r="AG297" s="94"/>
      <c r="AH297" s="94"/>
      <c r="AI297" s="94"/>
      <c r="AJ297" s="94"/>
      <c r="AK297" s="94"/>
      <c r="AL297" s="94"/>
      <c r="AM297" s="94"/>
      <c r="AN297" s="94"/>
      <c r="AO297" s="94"/>
      <c r="AP297" s="94"/>
      <c r="AQ297" s="94"/>
      <c r="AR297" s="94"/>
      <c r="AS297" s="94"/>
      <c r="AT297" s="94"/>
      <c r="AU297" s="94"/>
      <c r="AV297" s="94"/>
      <c r="AW297" s="94"/>
      <c r="AX297" s="94"/>
    </row>
    <row r="298" spans="2:50" ht="15.75">
      <c r="B298" s="260"/>
      <c r="C298" s="260"/>
      <c r="D298" s="315"/>
      <c r="E298" s="315"/>
      <c r="F298" s="315"/>
      <c r="G298" s="285"/>
      <c r="H298" s="285"/>
      <c r="I298" s="285"/>
      <c r="J298" s="316"/>
      <c r="K298" s="285"/>
      <c r="L298" s="416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94"/>
      <c r="AG298" s="94"/>
      <c r="AH298" s="94"/>
      <c r="AI298" s="94"/>
      <c r="AJ298" s="94"/>
      <c r="AK298" s="94"/>
      <c r="AL298" s="94"/>
      <c r="AM298" s="94"/>
      <c r="AN298" s="94"/>
      <c r="AO298" s="94"/>
      <c r="AP298" s="94"/>
      <c r="AQ298" s="94"/>
      <c r="AR298" s="94"/>
      <c r="AS298" s="94"/>
      <c r="AT298" s="94"/>
      <c r="AU298" s="94"/>
      <c r="AV298" s="94"/>
      <c r="AW298" s="94"/>
      <c r="AX298" s="94"/>
    </row>
    <row r="299" spans="2:50" ht="15.75">
      <c r="B299" s="157"/>
      <c r="C299" s="157"/>
      <c r="D299" s="241"/>
      <c r="E299" s="241"/>
      <c r="F299" s="241"/>
      <c r="G299" s="81"/>
      <c r="H299" s="81"/>
      <c r="I299" s="421"/>
      <c r="J299" s="426"/>
      <c r="K299" s="81"/>
      <c r="L299" s="416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94"/>
      <c r="AG299" s="94"/>
      <c r="AH299" s="94"/>
      <c r="AI299" s="94"/>
      <c r="AJ299" s="94"/>
      <c r="AK299" s="94"/>
      <c r="AL299" s="94"/>
      <c r="AM299" s="94"/>
      <c r="AN299" s="94"/>
      <c r="AO299" s="94"/>
      <c r="AP299" s="94"/>
      <c r="AQ299" s="94"/>
      <c r="AR299" s="94"/>
      <c r="AS299" s="94"/>
      <c r="AT299" s="94"/>
      <c r="AU299" s="94"/>
      <c r="AV299" s="94"/>
      <c r="AW299" s="94"/>
      <c r="AX299" s="94"/>
    </row>
    <row r="300" spans="2:50" ht="15.75">
      <c r="B300" s="427"/>
      <c r="C300" s="427"/>
      <c r="D300" s="427"/>
      <c r="E300" s="427"/>
      <c r="F300" s="427"/>
      <c r="G300" s="427"/>
      <c r="H300" s="427"/>
      <c r="I300" s="427"/>
      <c r="J300" s="427"/>
      <c r="K300" s="427"/>
      <c r="L300" s="42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94"/>
      <c r="AG300" s="94"/>
      <c r="AH300" s="94"/>
      <c r="AI300" s="94"/>
      <c r="AJ300" s="94"/>
      <c r="AK300" s="94"/>
      <c r="AL300" s="94"/>
      <c r="AM300" s="94"/>
      <c r="AN300" s="94"/>
      <c r="AO300" s="94"/>
      <c r="AP300" s="94"/>
      <c r="AQ300" s="94"/>
      <c r="AR300" s="94"/>
      <c r="AS300" s="94"/>
      <c r="AT300" s="94"/>
      <c r="AU300" s="94"/>
      <c r="AV300" s="94"/>
      <c r="AW300" s="94"/>
      <c r="AX300" s="94"/>
    </row>
    <row r="301" spans="2:50" ht="15.75">
      <c r="B301" s="429"/>
      <c r="C301" s="429"/>
      <c r="D301" s="430"/>
      <c r="E301" s="430"/>
      <c r="F301" s="430"/>
      <c r="G301" s="416"/>
      <c r="H301" s="416"/>
      <c r="I301" s="416"/>
      <c r="J301" s="431"/>
      <c r="K301" s="416"/>
      <c r="L301" s="94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94"/>
      <c r="AG301" s="94"/>
      <c r="AH301" s="94"/>
      <c r="AI301" s="94"/>
      <c r="AJ301" s="94"/>
      <c r="AK301" s="94"/>
      <c r="AL301" s="94"/>
      <c r="AM301" s="94"/>
      <c r="AN301" s="94"/>
      <c r="AO301" s="94"/>
      <c r="AP301" s="94"/>
      <c r="AQ301" s="94"/>
      <c r="AR301" s="94"/>
      <c r="AS301" s="94"/>
      <c r="AT301" s="94"/>
      <c r="AU301" s="94"/>
      <c r="AV301" s="94"/>
      <c r="AW301" s="94"/>
      <c r="AX301" s="94"/>
    </row>
    <row r="302" spans="2:50" ht="15.75">
      <c r="B302" s="429"/>
      <c r="C302" s="429"/>
      <c r="D302" s="430"/>
      <c r="E302" s="430"/>
      <c r="F302" s="430"/>
      <c r="G302" s="416"/>
      <c r="H302" s="416"/>
      <c r="I302" s="416"/>
      <c r="J302" s="431"/>
      <c r="K302" s="416"/>
      <c r="L302" s="94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94"/>
      <c r="AG302" s="94"/>
      <c r="AH302" s="94"/>
      <c r="AI302" s="94"/>
      <c r="AJ302" s="94"/>
      <c r="AK302" s="94"/>
      <c r="AL302" s="94"/>
      <c r="AM302" s="94"/>
      <c r="AN302" s="94"/>
      <c r="AO302" s="94"/>
      <c r="AP302" s="94"/>
      <c r="AQ302" s="94"/>
      <c r="AR302" s="94"/>
      <c r="AS302" s="94"/>
      <c r="AT302" s="94"/>
      <c r="AU302" s="94"/>
      <c r="AV302" s="94"/>
      <c r="AW302" s="94"/>
      <c r="AX302" s="94"/>
    </row>
    <row r="303" spans="2:50" ht="15.75">
      <c r="B303" s="432"/>
      <c r="C303" s="432"/>
      <c r="D303" s="433"/>
      <c r="E303" s="433"/>
      <c r="F303" s="433"/>
      <c r="G303" s="434"/>
      <c r="H303" s="434"/>
      <c r="I303" s="434"/>
      <c r="J303" s="435"/>
      <c r="K303" s="434"/>
      <c r="L303" s="94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94"/>
      <c r="AG303" s="94"/>
      <c r="AH303" s="94"/>
      <c r="AI303" s="94"/>
      <c r="AJ303" s="94"/>
      <c r="AK303" s="94"/>
      <c r="AL303" s="94"/>
      <c r="AM303" s="94"/>
      <c r="AN303" s="94"/>
      <c r="AO303" s="94"/>
      <c r="AP303" s="94"/>
      <c r="AQ303" s="94"/>
      <c r="AR303" s="94"/>
      <c r="AS303" s="94"/>
      <c r="AT303" s="94"/>
      <c r="AU303" s="94"/>
      <c r="AV303" s="94"/>
      <c r="AW303" s="94"/>
      <c r="AX303" s="94"/>
    </row>
    <row r="304" spans="2:50" ht="15">
      <c r="B304" s="157"/>
      <c r="C304" s="157"/>
      <c r="D304" s="157"/>
      <c r="E304" s="157"/>
      <c r="F304" s="157"/>
      <c r="G304" s="157"/>
      <c r="H304" s="157"/>
      <c r="I304" s="157"/>
      <c r="J304" s="436"/>
      <c r="K304" s="157"/>
      <c r="L304" s="94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94"/>
      <c r="AG304" s="94"/>
      <c r="AH304" s="94"/>
      <c r="AI304" s="94"/>
      <c r="AJ304" s="94"/>
      <c r="AK304" s="94"/>
      <c r="AL304" s="94"/>
      <c r="AM304" s="94"/>
      <c r="AN304" s="94"/>
      <c r="AO304" s="94"/>
      <c r="AP304" s="94"/>
      <c r="AQ304" s="94"/>
      <c r="AR304" s="94"/>
      <c r="AS304" s="94"/>
      <c r="AT304" s="94"/>
      <c r="AU304" s="94"/>
      <c r="AV304" s="94"/>
      <c r="AW304" s="94"/>
      <c r="AX304" s="94"/>
    </row>
    <row r="305" spans="2:50" ht="15">
      <c r="B305" s="157"/>
      <c r="C305" s="157"/>
      <c r="D305" s="157"/>
      <c r="E305" s="157"/>
      <c r="F305" s="157"/>
      <c r="G305" s="157"/>
      <c r="H305" s="157"/>
      <c r="I305" s="157"/>
      <c r="J305" s="436"/>
      <c r="K305" s="157"/>
      <c r="L305" s="94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94"/>
      <c r="AG305" s="94"/>
      <c r="AH305" s="94"/>
      <c r="AI305" s="94"/>
      <c r="AJ305" s="94"/>
      <c r="AK305" s="94"/>
      <c r="AL305" s="94"/>
      <c r="AM305" s="94"/>
      <c r="AN305" s="94"/>
      <c r="AO305" s="94"/>
      <c r="AP305" s="94"/>
      <c r="AQ305" s="94"/>
      <c r="AR305" s="94"/>
      <c r="AS305" s="94"/>
      <c r="AT305" s="94"/>
      <c r="AU305" s="94"/>
      <c r="AV305" s="94"/>
      <c r="AW305" s="94"/>
      <c r="AX305" s="94"/>
    </row>
    <row r="306" spans="2:50" ht="15.75">
      <c r="B306" s="437"/>
      <c r="C306" s="157"/>
      <c r="D306" s="157"/>
      <c r="E306" s="157"/>
      <c r="F306" s="157"/>
      <c r="G306" s="157"/>
      <c r="H306" s="157"/>
      <c r="I306" s="157"/>
      <c r="J306" s="436"/>
      <c r="K306" s="157"/>
      <c r="L306" s="94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94"/>
      <c r="AG306" s="94"/>
      <c r="AH306" s="94"/>
      <c r="AI306" s="94"/>
      <c r="AJ306" s="94"/>
      <c r="AK306" s="94"/>
      <c r="AL306" s="94"/>
      <c r="AM306" s="94"/>
      <c r="AN306" s="94"/>
      <c r="AO306" s="94"/>
      <c r="AP306" s="94"/>
      <c r="AQ306" s="94"/>
      <c r="AR306" s="94"/>
      <c r="AS306" s="94"/>
      <c r="AT306" s="94"/>
      <c r="AU306" s="94"/>
      <c r="AV306" s="94"/>
      <c r="AW306" s="94"/>
      <c r="AX306" s="94"/>
    </row>
    <row r="307" spans="2:50" ht="15">
      <c r="B307" s="157"/>
      <c r="C307" s="157"/>
      <c r="D307" s="241"/>
      <c r="E307" s="241"/>
      <c r="F307" s="241"/>
      <c r="G307" s="81"/>
      <c r="H307" s="81"/>
      <c r="I307" s="81"/>
      <c r="J307" s="426"/>
      <c r="K307" s="81"/>
      <c r="L307" s="94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94"/>
      <c r="AG307" s="94"/>
      <c r="AH307" s="94"/>
      <c r="AI307" s="94"/>
      <c r="AJ307" s="94"/>
      <c r="AK307" s="94"/>
      <c r="AL307" s="94"/>
      <c r="AM307" s="94"/>
      <c r="AN307" s="94"/>
      <c r="AO307" s="94"/>
      <c r="AP307" s="94"/>
      <c r="AQ307" s="94"/>
      <c r="AR307" s="94"/>
      <c r="AS307" s="94"/>
      <c r="AT307" s="94"/>
      <c r="AU307" s="94"/>
      <c r="AV307" s="94"/>
      <c r="AW307" s="94"/>
      <c r="AX307" s="94"/>
    </row>
    <row r="308" spans="2:50" ht="15">
      <c r="B308" s="157"/>
      <c r="C308" s="157"/>
      <c r="D308" s="241"/>
      <c r="E308" s="241"/>
      <c r="F308" s="241"/>
      <c r="G308" s="81"/>
      <c r="H308" s="81"/>
      <c r="I308" s="81"/>
      <c r="J308" s="426"/>
      <c r="K308" s="81"/>
      <c r="L308" s="94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94"/>
      <c r="AG308" s="94"/>
      <c r="AH308" s="94"/>
      <c r="AI308" s="94"/>
      <c r="AJ308" s="94"/>
      <c r="AK308" s="94"/>
      <c r="AL308" s="94"/>
      <c r="AM308" s="94"/>
      <c r="AN308" s="94"/>
      <c r="AO308" s="94"/>
      <c r="AP308" s="94"/>
      <c r="AQ308" s="94"/>
      <c r="AR308" s="94"/>
      <c r="AS308" s="94"/>
      <c r="AT308" s="94"/>
      <c r="AU308" s="94"/>
      <c r="AV308" s="94"/>
      <c r="AW308" s="94"/>
      <c r="AX308" s="94"/>
    </row>
    <row r="309" spans="2:50" ht="15">
      <c r="B309" s="157"/>
      <c r="C309" s="157"/>
      <c r="D309" s="241"/>
      <c r="E309" s="241"/>
      <c r="F309" s="241"/>
      <c r="G309" s="81"/>
      <c r="H309" s="81"/>
      <c r="I309" s="81"/>
      <c r="J309" s="426"/>
      <c r="K309" s="81"/>
      <c r="L309" s="94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94"/>
      <c r="AG309" s="94"/>
      <c r="AH309" s="94"/>
      <c r="AI309" s="94"/>
      <c r="AJ309" s="94"/>
      <c r="AK309" s="94"/>
      <c r="AL309" s="94"/>
      <c r="AM309" s="94"/>
      <c r="AN309" s="94"/>
      <c r="AO309" s="94"/>
      <c r="AP309" s="94"/>
      <c r="AQ309" s="94"/>
      <c r="AR309" s="94"/>
      <c r="AS309" s="94"/>
      <c r="AT309" s="94"/>
      <c r="AU309" s="94"/>
      <c r="AV309" s="94"/>
      <c r="AW309" s="94"/>
      <c r="AX309" s="94"/>
    </row>
    <row r="310" spans="2:50" ht="15">
      <c r="B310" s="157"/>
      <c r="C310" s="157"/>
      <c r="D310" s="157"/>
      <c r="E310" s="157"/>
      <c r="F310" s="157"/>
      <c r="G310" s="157"/>
      <c r="H310" s="157"/>
      <c r="I310" s="157"/>
      <c r="J310" s="436"/>
      <c r="K310" s="157"/>
      <c r="L310" s="94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94"/>
      <c r="AG310" s="94"/>
      <c r="AH310" s="94"/>
      <c r="AI310" s="94"/>
      <c r="AJ310" s="94"/>
      <c r="AK310" s="94"/>
      <c r="AL310" s="94"/>
      <c r="AM310" s="94"/>
      <c r="AN310" s="94"/>
      <c r="AO310" s="94"/>
      <c r="AP310" s="94"/>
      <c r="AQ310" s="94"/>
      <c r="AR310" s="94"/>
      <c r="AS310" s="94"/>
      <c r="AT310" s="94"/>
      <c r="AU310" s="94"/>
      <c r="AV310" s="94"/>
      <c r="AW310" s="94"/>
      <c r="AX310" s="94"/>
    </row>
    <row r="311" spans="2:50" ht="15">
      <c r="B311" s="157"/>
      <c r="C311" s="157"/>
      <c r="D311" s="157"/>
      <c r="E311" s="157"/>
      <c r="F311" s="157"/>
      <c r="G311" s="157"/>
      <c r="H311" s="157"/>
      <c r="I311" s="157"/>
      <c r="J311" s="436"/>
      <c r="K311" s="157"/>
      <c r="L311" s="94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94"/>
      <c r="AG311" s="94"/>
      <c r="AH311" s="94"/>
      <c r="AI311" s="94"/>
      <c r="AJ311" s="94"/>
      <c r="AK311" s="94"/>
      <c r="AL311" s="94"/>
      <c r="AM311" s="94"/>
      <c r="AN311" s="94"/>
      <c r="AO311" s="94"/>
      <c r="AP311" s="94"/>
      <c r="AQ311" s="94"/>
      <c r="AR311" s="94"/>
      <c r="AS311" s="94"/>
      <c r="AT311" s="94"/>
      <c r="AU311" s="94"/>
      <c r="AV311" s="94"/>
      <c r="AW311" s="94"/>
      <c r="AX311" s="94"/>
    </row>
    <row r="312" spans="2:50" ht="15">
      <c r="B312" s="157"/>
      <c r="C312" s="157"/>
      <c r="D312" s="157"/>
      <c r="E312" s="157"/>
      <c r="F312" s="157"/>
      <c r="G312" s="157"/>
      <c r="H312" s="157"/>
      <c r="I312" s="81"/>
      <c r="J312" s="436"/>
      <c r="K312" s="81"/>
      <c r="L312" s="94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94"/>
      <c r="AG312" s="94"/>
      <c r="AH312" s="94"/>
      <c r="AI312" s="94"/>
      <c r="AJ312" s="94"/>
      <c r="AK312" s="94"/>
      <c r="AL312" s="94"/>
      <c r="AM312" s="94"/>
      <c r="AN312" s="94"/>
      <c r="AO312" s="94"/>
      <c r="AP312" s="94"/>
      <c r="AQ312" s="94"/>
      <c r="AR312" s="94"/>
      <c r="AS312" s="94"/>
      <c r="AT312" s="94"/>
      <c r="AU312" s="94"/>
      <c r="AV312" s="94"/>
      <c r="AW312" s="94"/>
      <c r="AX312" s="94"/>
    </row>
    <row r="313" spans="2:50" ht="15">
      <c r="B313" s="157"/>
      <c r="C313" s="157"/>
      <c r="D313" s="157"/>
      <c r="E313" s="157"/>
      <c r="F313" s="157"/>
      <c r="G313" s="157"/>
      <c r="H313" s="157"/>
      <c r="I313" s="81"/>
      <c r="J313" s="436"/>
      <c r="K313" s="81"/>
      <c r="L313" s="94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94"/>
      <c r="AG313" s="94"/>
      <c r="AH313" s="94"/>
      <c r="AI313" s="94"/>
      <c r="AJ313" s="94"/>
      <c r="AK313" s="94"/>
      <c r="AL313" s="94"/>
      <c r="AM313" s="94"/>
      <c r="AN313" s="94"/>
      <c r="AO313" s="94"/>
      <c r="AP313" s="94"/>
      <c r="AQ313" s="94"/>
      <c r="AR313" s="94"/>
      <c r="AS313" s="94"/>
      <c r="AT313" s="94"/>
      <c r="AU313" s="94"/>
      <c r="AV313" s="94"/>
      <c r="AW313" s="94"/>
      <c r="AX313" s="94"/>
    </row>
    <row r="314" spans="2:50" ht="15">
      <c r="B314" s="157"/>
      <c r="C314" s="157"/>
      <c r="D314" s="157"/>
      <c r="E314" s="157"/>
      <c r="F314" s="157"/>
      <c r="G314" s="157"/>
      <c r="H314" s="157"/>
      <c r="I314" s="81"/>
      <c r="J314" s="436"/>
      <c r="K314" s="81"/>
      <c r="L314" s="94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94"/>
      <c r="AG314" s="94"/>
      <c r="AH314" s="94"/>
      <c r="AI314" s="94"/>
      <c r="AJ314" s="94"/>
      <c r="AK314" s="94"/>
      <c r="AL314" s="94"/>
      <c r="AM314" s="94"/>
      <c r="AN314" s="94"/>
      <c r="AO314" s="94"/>
      <c r="AP314" s="94"/>
      <c r="AQ314" s="94"/>
      <c r="AR314" s="94"/>
      <c r="AS314" s="94"/>
      <c r="AT314" s="94"/>
      <c r="AU314" s="94"/>
      <c r="AV314" s="94"/>
      <c r="AW314" s="94"/>
      <c r="AX314" s="94"/>
    </row>
    <row r="315" spans="2:50" ht="15">
      <c r="B315" s="157"/>
      <c r="C315" s="157"/>
      <c r="D315" s="157"/>
      <c r="E315" s="157"/>
      <c r="F315" s="157"/>
      <c r="G315" s="157"/>
      <c r="H315" s="157"/>
      <c r="I315" s="81"/>
      <c r="J315" s="436"/>
      <c r="K315" s="81"/>
      <c r="L315" s="94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94"/>
      <c r="AG315" s="94"/>
      <c r="AH315" s="94"/>
      <c r="AI315" s="94"/>
      <c r="AJ315" s="94"/>
      <c r="AK315" s="94"/>
      <c r="AL315" s="94"/>
      <c r="AM315" s="94"/>
      <c r="AN315" s="94"/>
      <c r="AO315" s="94"/>
      <c r="AP315" s="94"/>
      <c r="AQ315" s="94"/>
      <c r="AR315" s="94"/>
      <c r="AS315" s="94"/>
      <c r="AT315" s="94"/>
      <c r="AU315" s="94"/>
      <c r="AV315" s="94"/>
      <c r="AW315" s="94"/>
      <c r="AX315" s="94"/>
    </row>
    <row r="316" spans="2:50" ht="12.75">
      <c r="B316" s="48"/>
      <c r="C316" s="48"/>
      <c r="D316" s="48"/>
      <c r="E316" s="48"/>
      <c r="F316" s="48"/>
      <c r="G316" s="48"/>
      <c r="H316" s="48"/>
      <c r="I316" s="48"/>
      <c r="J316" s="423"/>
      <c r="K316" s="48"/>
      <c r="L316" s="94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94"/>
      <c r="AG316" s="94"/>
      <c r="AH316" s="94"/>
      <c r="AI316" s="94"/>
      <c r="AJ316" s="94"/>
      <c r="AK316" s="94"/>
      <c r="AL316" s="94"/>
      <c r="AM316" s="94"/>
      <c r="AN316" s="94"/>
      <c r="AO316" s="94"/>
      <c r="AP316" s="94"/>
      <c r="AQ316" s="94"/>
      <c r="AR316" s="94"/>
      <c r="AS316" s="94"/>
      <c r="AT316" s="94"/>
      <c r="AU316" s="94"/>
      <c r="AV316" s="94"/>
      <c r="AW316" s="94"/>
      <c r="AX316" s="94"/>
    </row>
    <row r="317" spans="2:50" ht="12.75">
      <c r="B317" s="48"/>
      <c r="C317" s="48"/>
      <c r="D317" s="48"/>
      <c r="E317" s="48"/>
      <c r="F317" s="48"/>
      <c r="G317" s="48"/>
      <c r="H317" s="48"/>
      <c r="I317" s="48"/>
      <c r="J317" s="423"/>
      <c r="K317" s="48"/>
      <c r="L317" s="94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94"/>
      <c r="AG317" s="94"/>
      <c r="AH317" s="94"/>
      <c r="AI317" s="94"/>
      <c r="AJ317" s="94"/>
      <c r="AK317" s="94"/>
      <c r="AL317" s="94"/>
      <c r="AM317" s="94"/>
      <c r="AN317" s="94"/>
      <c r="AO317" s="94"/>
      <c r="AP317" s="94"/>
      <c r="AQ317" s="94"/>
      <c r="AR317" s="94"/>
      <c r="AS317" s="94"/>
      <c r="AT317" s="94"/>
      <c r="AU317" s="94"/>
      <c r="AV317" s="94"/>
      <c r="AW317" s="94"/>
      <c r="AX317" s="94"/>
    </row>
    <row r="318" spans="2:50" ht="12.75">
      <c r="B318" s="48"/>
      <c r="C318" s="48"/>
      <c r="D318" s="48"/>
      <c r="E318" s="48"/>
      <c r="F318" s="48"/>
      <c r="G318" s="48"/>
      <c r="H318" s="48"/>
      <c r="I318" s="48"/>
      <c r="J318" s="423"/>
      <c r="K318" s="48"/>
      <c r="L318" s="94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94"/>
      <c r="AG318" s="94"/>
      <c r="AH318" s="94"/>
      <c r="AI318" s="94"/>
      <c r="AJ318" s="94"/>
      <c r="AK318" s="94"/>
      <c r="AL318" s="94"/>
      <c r="AM318" s="94"/>
      <c r="AN318" s="94"/>
      <c r="AO318" s="94"/>
      <c r="AP318" s="94"/>
      <c r="AQ318" s="94"/>
      <c r="AR318" s="94"/>
      <c r="AS318" s="94"/>
      <c r="AT318" s="94"/>
      <c r="AU318" s="94"/>
      <c r="AV318" s="94"/>
      <c r="AW318" s="94"/>
      <c r="AX318" s="94"/>
    </row>
    <row r="319" spans="2:50" ht="12.75">
      <c r="B319" s="48"/>
      <c r="C319" s="48"/>
      <c r="D319" s="48"/>
      <c r="E319" s="48"/>
      <c r="F319" s="48"/>
      <c r="G319" s="48"/>
      <c r="H319" s="48"/>
      <c r="I319" s="48"/>
      <c r="J319" s="423"/>
      <c r="K319" s="48"/>
      <c r="L319" s="94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94"/>
      <c r="AG319" s="94"/>
      <c r="AH319" s="94"/>
      <c r="AI319" s="94"/>
      <c r="AJ319" s="94"/>
      <c r="AK319" s="94"/>
      <c r="AL319" s="94"/>
      <c r="AM319" s="94"/>
      <c r="AN319" s="94"/>
      <c r="AO319" s="94"/>
      <c r="AP319" s="94"/>
      <c r="AQ319" s="94"/>
      <c r="AR319" s="94"/>
      <c r="AS319" s="94"/>
      <c r="AT319" s="94"/>
      <c r="AU319" s="94"/>
      <c r="AV319" s="94"/>
      <c r="AW319" s="94"/>
      <c r="AX319" s="94"/>
    </row>
    <row r="320" spans="2:50" ht="12.75">
      <c r="B320" s="48"/>
      <c r="C320" s="48"/>
      <c r="D320" s="48"/>
      <c r="E320" s="48"/>
      <c r="F320" s="48"/>
      <c r="G320" s="48"/>
      <c r="H320" s="48"/>
      <c r="I320" s="48"/>
      <c r="J320" s="423"/>
      <c r="K320" s="48"/>
      <c r="L320" s="94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94"/>
      <c r="AG320" s="94"/>
      <c r="AH320" s="94"/>
      <c r="AI320" s="94"/>
      <c r="AJ320" s="94"/>
      <c r="AK320" s="94"/>
      <c r="AL320" s="94"/>
      <c r="AM320" s="94"/>
      <c r="AN320" s="94"/>
      <c r="AO320" s="94"/>
      <c r="AP320" s="94"/>
      <c r="AQ320" s="94"/>
      <c r="AR320" s="94"/>
      <c r="AS320" s="94"/>
      <c r="AT320" s="94"/>
      <c r="AU320" s="94"/>
      <c r="AV320" s="94"/>
      <c r="AW320" s="94"/>
      <c r="AX320" s="94"/>
    </row>
    <row r="321" spans="2:50" ht="12.75">
      <c r="B321" s="94"/>
      <c r="C321" s="94"/>
      <c r="D321" s="94"/>
      <c r="E321" s="94"/>
      <c r="F321" s="94"/>
      <c r="G321" s="94"/>
      <c r="H321" s="94"/>
      <c r="I321" s="94"/>
      <c r="J321" s="438"/>
      <c r="K321" s="94"/>
      <c r="L321" s="94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94"/>
      <c r="AG321" s="94"/>
      <c r="AH321" s="94"/>
      <c r="AI321" s="94"/>
      <c r="AJ321" s="94"/>
      <c r="AK321" s="94"/>
      <c r="AL321" s="94"/>
      <c r="AM321" s="94"/>
      <c r="AN321" s="94"/>
      <c r="AO321" s="94"/>
      <c r="AP321" s="94"/>
      <c r="AQ321" s="94"/>
      <c r="AR321" s="94"/>
      <c r="AS321" s="94"/>
      <c r="AT321" s="94"/>
      <c r="AU321" s="94"/>
      <c r="AV321" s="94"/>
      <c r="AW321" s="94"/>
      <c r="AX321" s="94"/>
    </row>
    <row r="322" spans="2:50" ht="12.75">
      <c r="B322" s="94"/>
      <c r="C322" s="94"/>
      <c r="D322" s="94"/>
      <c r="E322" s="94"/>
      <c r="F322" s="94"/>
      <c r="G322" s="94"/>
      <c r="H322" s="94"/>
      <c r="I322" s="94"/>
      <c r="J322" s="438"/>
      <c r="K322" s="94"/>
      <c r="L322" s="94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94"/>
      <c r="AG322" s="94"/>
      <c r="AH322" s="94"/>
      <c r="AI322" s="94"/>
      <c r="AJ322" s="94"/>
      <c r="AK322" s="94"/>
      <c r="AL322" s="94"/>
      <c r="AM322" s="94"/>
      <c r="AN322" s="94"/>
      <c r="AO322" s="94"/>
      <c r="AP322" s="94"/>
      <c r="AQ322" s="94"/>
      <c r="AR322" s="94"/>
      <c r="AS322" s="94"/>
      <c r="AT322" s="94"/>
      <c r="AU322" s="94"/>
      <c r="AV322" s="94"/>
      <c r="AW322" s="94"/>
      <c r="AX322" s="94"/>
    </row>
    <row r="323" spans="2:50" ht="12.75">
      <c r="B323" s="94"/>
      <c r="C323" s="94"/>
      <c r="D323" s="94"/>
      <c r="E323" s="94"/>
      <c r="F323" s="94"/>
      <c r="G323" s="94"/>
      <c r="H323" s="94"/>
      <c r="I323" s="94"/>
      <c r="J323" s="438"/>
      <c r="K323" s="94"/>
      <c r="L323" s="94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94"/>
      <c r="AG323" s="94"/>
      <c r="AH323" s="94"/>
      <c r="AI323" s="94"/>
      <c r="AJ323" s="94"/>
      <c r="AK323" s="94"/>
      <c r="AL323" s="94"/>
      <c r="AM323" s="94"/>
      <c r="AN323" s="94"/>
      <c r="AO323" s="94"/>
      <c r="AP323" s="94"/>
      <c r="AQ323" s="94"/>
      <c r="AR323" s="94"/>
      <c r="AS323" s="94"/>
      <c r="AT323" s="94"/>
      <c r="AU323" s="94"/>
      <c r="AV323" s="94"/>
      <c r="AW323" s="94"/>
      <c r="AX323" s="94"/>
    </row>
    <row r="324" spans="2:50" ht="12.75">
      <c r="B324" s="94"/>
      <c r="C324" s="94"/>
      <c r="D324" s="94"/>
      <c r="E324" s="94"/>
      <c r="F324" s="94"/>
      <c r="G324" s="94"/>
      <c r="H324" s="94"/>
      <c r="I324" s="94"/>
      <c r="J324" s="438"/>
      <c r="K324" s="94"/>
      <c r="L324" s="94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94"/>
      <c r="AG324" s="94"/>
      <c r="AH324" s="94"/>
      <c r="AI324" s="94"/>
      <c r="AJ324" s="94"/>
      <c r="AK324" s="94"/>
      <c r="AL324" s="94"/>
      <c r="AM324" s="94"/>
      <c r="AN324" s="94"/>
      <c r="AO324" s="94"/>
      <c r="AP324" s="94"/>
      <c r="AQ324" s="94"/>
      <c r="AR324" s="94"/>
      <c r="AS324" s="94"/>
      <c r="AT324" s="94"/>
      <c r="AU324" s="94"/>
      <c r="AV324" s="94"/>
      <c r="AW324" s="94"/>
      <c r="AX324" s="94"/>
    </row>
    <row r="325" spans="2:50" ht="12.75">
      <c r="B325" s="94"/>
      <c r="C325" s="94"/>
      <c r="D325" s="94"/>
      <c r="E325" s="94"/>
      <c r="F325" s="94"/>
      <c r="G325" s="94"/>
      <c r="H325" s="94"/>
      <c r="I325" s="94"/>
      <c r="J325" s="438"/>
      <c r="K325" s="94"/>
      <c r="L325" s="94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94"/>
      <c r="AG325" s="94"/>
      <c r="AH325" s="94"/>
      <c r="AI325" s="94"/>
      <c r="AJ325" s="94"/>
      <c r="AK325" s="94"/>
      <c r="AL325" s="94"/>
      <c r="AM325" s="94"/>
      <c r="AN325" s="94"/>
      <c r="AO325" s="94"/>
      <c r="AP325" s="94"/>
      <c r="AQ325" s="94"/>
      <c r="AR325" s="94"/>
      <c r="AS325" s="94"/>
      <c r="AT325" s="94"/>
      <c r="AU325" s="94"/>
      <c r="AV325" s="94"/>
      <c r="AW325" s="94"/>
      <c r="AX325" s="94"/>
    </row>
    <row r="326" spans="2:50" ht="12.75">
      <c r="B326" s="94"/>
      <c r="C326" s="94"/>
      <c r="D326" s="94"/>
      <c r="E326" s="94"/>
      <c r="F326" s="94"/>
      <c r="G326" s="94"/>
      <c r="H326" s="94"/>
      <c r="I326" s="94"/>
      <c r="J326" s="438"/>
      <c r="K326" s="94"/>
      <c r="L326" s="94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94"/>
      <c r="AG326" s="94"/>
      <c r="AH326" s="94"/>
      <c r="AI326" s="94"/>
      <c r="AJ326" s="94"/>
      <c r="AK326" s="94"/>
      <c r="AL326" s="94"/>
      <c r="AM326" s="94"/>
      <c r="AN326" s="94"/>
      <c r="AO326" s="94"/>
      <c r="AP326" s="94"/>
      <c r="AQ326" s="94"/>
      <c r="AR326" s="94"/>
      <c r="AS326" s="94"/>
      <c r="AT326" s="94"/>
      <c r="AU326" s="94"/>
      <c r="AV326" s="94"/>
      <c r="AW326" s="94"/>
      <c r="AX326" s="94"/>
    </row>
    <row r="327" spans="2:50" ht="12.75">
      <c r="B327" s="94"/>
      <c r="C327" s="94"/>
      <c r="D327" s="94"/>
      <c r="E327" s="94"/>
      <c r="F327" s="94"/>
      <c r="G327" s="94"/>
      <c r="H327" s="94"/>
      <c r="I327" s="94"/>
      <c r="J327" s="438"/>
      <c r="K327" s="94"/>
      <c r="L327" s="94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94"/>
      <c r="AG327" s="94"/>
      <c r="AH327" s="94"/>
      <c r="AI327" s="94"/>
      <c r="AJ327" s="94"/>
      <c r="AK327" s="94"/>
      <c r="AL327" s="94"/>
      <c r="AM327" s="94"/>
      <c r="AN327" s="94"/>
      <c r="AO327" s="94"/>
      <c r="AP327" s="94"/>
      <c r="AQ327" s="94"/>
      <c r="AR327" s="94"/>
      <c r="AS327" s="94"/>
      <c r="AT327" s="94"/>
      <c r="AU327" s="94"/>
      <c r="AV327" s="94"/>
      <c r="AW327" s="94"/>
      <c r="AX327" s="94"/>
    </row>
    <row r="328" spans="2:50" ht="12.75">
      <c r="B328" s="94"/>
      <c r="C328" s="94"/>
      <c r="D328" s="94"/>
      <c r="E328" s="94"/>
      <c r="F328" s="94"/>
      <c r="G328" s="94"/>
      <c r="H328" s="94"/>
      <c r="I328" s="94"/>
      <c r="J328" s="438"/>
      <c r="K328" s="94"/>
      <c r="L328" s="94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94"/>
      <c r="AG328" s="94"/>
      <c r="AH328" s="94"/>
      <c r="AI328" s="94"/>
      <c r="AJ328" s="94"/>
      <c r="AK328" s="94"/>
      <c r="AL328" s="94"/>
      <c r="AM328" s="94"/>
      <c r="AN328" s="94"/>
      <c r="AO328" s="94"/>
      <c r="AP328" s="94"/>
      <c r="AQ328" s="94"/>
      <c r="AR328" s="94"/>
      <c r="AS328" s="94"/>
      <c r="AT328" s="94"/>
      <c r="AU328" s="94"/>
      <c r="AV328" s="94"/>
      <c r="AW328" s="94"/>
      <c r="AX328" s="94"/>
    </row>
    <row r="329" spans="2:50" ht="12.75">
      <c r="B329" s="94"/>
      <c r="C329" s="94"/>
      <c r="D329" s="94"/>
      <c r="E329" s="94"/>
      <c r="F329" s="94"/>
      <c r="G329" s="94"/>
      <c r="H329" s="94"/>
      <c r="I329" s="94"/>
      <c r="J329" s="438"/>
      <c r="K329" s="94"/>
      <c r="L329" s="94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94"/>
      <c r="AG329" s="94"/>
      <c r="AH329" s="94"/>
      <c r="AI329" s="94"/>
      <c r="AJ329" s="94"/>
      <c r="AK329" s="94"/>
      <c r="AL329" s="94"/>
      <c r="AM329" s="94"/>
      <c r="AN329" s="94"/>
      <c r="AO329" s="94"/>
      <c r="AP329" s="94"/>
      <c r="AQ329" s="94"/>
      <c r="AR329" s="94"/>
      <c r="AS329" s="94"/>
      <c r="AT329" s="94"/>
      <c r="AU329" s="94"/>
      <c r="AV329" s="94"/>
      <c r="AW329" s="94"/>
      <c r="AX329" s="94"/>
    </row>
    <row r="330" spans="2:50" ht="12.75">
      <c r="B330" s="94"/>
      <c r="C330" s="94"/>
      <c r="D330" s="94"/>
      <c r="E330" s="94"/>
      <c r="F330" s="94"/>
      <c r="G330" s="94"/>
      <c r="H330" s="94"/>
      <c r="I330" s="94"/>
      <c r="J330" s="438"/>
      <c r="K330" s="94"/>
      <c r="L330" s="94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94"/>
      <c r="AG330" s="94"/>
      <c r="AH330" s="94"/>
      <c r="AI330" s="94"/>
      <c r="AJ330" s="94"/>
      <c r="AK330" s="94"/>
      <c r="AL330" s="94"/>
      <c r="AM330" s="94"/>
      <c r="AN330" s="94"/>
      <c r="AO330" s="94"/>
      <c r="AP330" s="94"/>
      <c r="AQ330" s="94"/>
      <c r="AR330" s="94"/>
      <c r="AS330" s="94"/>
      <c r="AT330" s="94"/>
      <c r="AU330" s="94"/>
      <c r="AV330" s="94"/>
      <c r="AW330" s="94"/>
      <c r="AX330" s="94"/>
    </row>
    <row r="331" spans="2:50" ht="12.75">
      <c r="B331" s="94"/>
      <c r="C331" s="94"/>
      <c r="D331" s="94"/>
      <c r="E331" s="94"/>
      <c r="F331" s="94"/>
      <c r="G331" s="94"/>
      <c r="H331" s="94"/>
      <c r="I331" s="94"/>
      <c r="J331" s="438"/>
      <c r="K331" s="94"/>
      <c r="L331" s="94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94"/>
      <c r="AG331" s="94"/>
      <c r="AH331" s="94"/>
      <c r="AI331" s="94"/>
      <c r="AJ331" s="94"/>
      <c r="AK331" s="94"/>
      <c r="AL331" s="94"/>
      <c r="AM331" s="94"/>
      <c r="AN331" s="94"/>
      <c r="AO331" s="94"/>
      <c r="AP331" s="94"/>
      <c r="AQ331" s="94"/>
      <c r="AR331" s="94"/>
      <c r="AS331" s="94"/>
      <c r="AT331" s="94"/>
      <c r="AU331" s="94"/>
      <c r="AV331" s="94"/>
      <c r="AW331" s="94"/>
      <c r="AX331" s="94"/>
    </row>
    <row r="332" spans="2:50" ht="12.75">
      <c r="B332" s="94"/>
      <c r="C332" s="94"/>
      <c r="D332" s="94"/>
      <c r="E332" s="94"/>
      <c r="F332" s="94"/>
      <c r="G332" s="94"/>
      <c r="H332" s="94"/>
      <c r="I332" s="94"/>
      <c r="J332" s="438"/>
      <c r="K332" s="94"/>
      <c r="L332" s="94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94"/>
      <c r="AG332" s="94"/>
      <c r="AH332" s="94"/>
      <c r="AI332" s="94"/>
      <c r="AJ332" s="94"/>
      <c r="AK332" s="94"/>
      <c r="AL332" s="94"/>
      <c r="AM332" s="94"/>
      <c r="AN332" s="94"/>
      <c r="AO332" s="94"/>
      <c r="AP332" s="94"/>
      <c r="AQ332" s="94"/>
      <c r="AR332" s="94"/>
      <c r="AS332" s="94"/>
      <c r="AT332" s="94"/>
      <c r="AU332" s="94"/>
      <c r="AV332" s="94"/>
      <c r="AW332" s="94"/>
      <c r="AX332" s="94"/>
    </row>
    <row r="333" spans="2:50" ht="12.75">
      <c r="B333" s="94"/>
      <c r="C333" s="94"/>
      <c r="D333" s="94"/>
      <c r="E333" s="94"/>
      <c r="F333" s="94"/>
      <c r="G333" s="94"/>
      <c r="H333" s="94"/>
      <c r="I333" s="94"/>
      <c r="J333" s="438"/>
      <c r="K333" s="94"/>
      <c r="L333" s="94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94"/>
      <c r="AG333" s="94"/>
      <c r="AH333" s="94"/>
      <c r="AI333" s="94"/>
      <c r="AJ333" s="94"/>
      <c r="AK333" s="94"/>
      <c r="AL333" s="94"/>
      <c r="AM333" s="94"/>
      <c r="AN333" s="94"/>
      <c r="AO333" s="94"/>
      <c r="AP333" s="94"/>
      <c r="AQ333" s="94"/>
      <c r="AR333" s="94"/>
      <c r="AS333" s="94"/>
      <c r="AT333" s="94"/>
      <c r="AU333" s="94"/>
      <c r="AV333" s="94"/>
      <c r="AW333" s="94"/>
      <c r="AX333" s="94"/>
    </row>
    <row r="334" spans="2:50" ht="12.75">
      <c r="B334" s="94"/>
      <c r="C334" s="94"/>
      <c r="D334" s="94"/>
      <c r="E334" s="94"/>
      <c r="F334" s="94"/>
      <c r="G334" s="94"/>
      <c r="H334" s="94"/>
      <c r="I334" s="94"/>
      <c r="J334" s="438"/>
      <c r="K334" s="94"/>
      <c r="L334" s="94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94"/>
      <c r="AG334" s="94"/>
      <c r="AH334" s="94"/>
      <c r="AI334" s="94"/>
      <c r="AJ334" s="94"/>
      <c r="AK334" s="94"/>
      <c r="AL334" s="94"/>
      <c r="AM334" s="94"/>
      <c r="AN334" s="94"/>
      <c r="AO334" s="94"/>
      <c r="AP334" s="94"/>
      <c r="AQ334" s="94"/>
      <c r="AR334" s="94"/>
      <c r="AS334" s="94"/>
      <c r="AT334" s="94"/>
      <c r="AU334" s="94"/>
      <c r="AV334" s="94"/>
      <c r="AW334" s="94"/>
      <c r="AX334" s="94"/>
    </row>
    <row r="335" spans="2:50" ht="12.75">
      <c r="B335" s="94"/>
      <c r="C335" s="94"/>
      <c r="D335" s="94"/>
      <c r="E335" s="94"/>
      <c r="F335" s="94"/>
      <c r="G335" s="94"/>
      <c r="H335" s="94"/>
      <c r="I335" s="94"/>
      <c r="J335" s="438"/>
      <c r="K335" s="94"/>
      <c r="L335" s="94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94"/>
      <c r="AG335" s="94"/>
      <c r="AH335" s="94"/>
      <c r="AI335" s="94"/>
      <c r="AJ335" s="94"/>
      <c r="AK335" s="94"/>
      <c r="AL335" s="94"/>
      <c r="AM335" s="94"/>
      <c r="AN335" s="94"/>
      <c r="AO335" s="94"/>
      <c r="AP335" s="94"/>
      <c r="AQ335" s="94"/>
      <c r="AR335" s="94"/>
      <c r="AS335" s="94"/>
      <c r="AT335" s="94"/>
      <c r="AU335" s="94"/>
      <c r="AV335" s="94"/>
      <c r="AW335" s="94"/>
      <c r="AX335" s="94"/>
    </row>
    <row r="336" spans="2:50" ht="12.75">
      <c r="B336" s="94"/>
      <c r="C336" s="94"/>
      <c r="D336" s="94"/>
      <c r="E336" s="94"/>
      <c r="F336" s="94"/>
      <c r="G336" s="94"/>
      <c r="H336" s="94"/>
      <c r="I336" s="94"/>
      <c r="J336" s="438"/>
      <c r="K336" s="94"/>
      <c r="L336" s="94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94"/>
      <c r="AG336" s="94"/>
      <c r="AH336" s="94"/>
      <c r="AI336" s="94"/>
      <c r="AJ336" s="94"/>
      <c r="AK336" s="94"/>
      <c r="AL336" s="94"/>
      <c r="AM336" s="94"/>
      <c r="AN336" s="94"/>
      <c r="AO336" s="94"/>
      <c r="AP336" s="94"/>
      <c r="AQ336" s="94"/>
      <c r="AR336" s="94"/>
      <c r="AS336" s="94"/>
      <c r="AT336" s="94"/>
      <c r="AU336" s="94"/>
      <c r="AV336" s="94"/>
      <c r="AW336" s="94"/>
      <c r="AX336" s="94"/>
    </row>
    <row r="337" spans="2:50" ht="12.75">
      <c r="B337" s="94"/>
      <c r="C337" s="94"/>
      <c r="D337" s="94"/>
      <c r="E337" s="94"/>
      <c r="F337" s="94"/>
      <c r="G337" s="94"/>
      <c r="H337" s="94"/>
      <c r="I337" s="94"/>
      <c r="J337" s="438"/>
      <c r="K337" s="94"/>
      <c r="L337" s="94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94"/>
      <c r="AG337" s="94"/>
      <c r="AH337" s="94"/>
      <c r="AI337" s="94"/>
      <c r="AJ337" s="94"/>
      <c r="AK337" s="94"/>
      <c r="AL337" s="94"/>
      <c r="AM337" s="94"/>
      <c r="AN337" s="94"/>
      <c r="AO337" s="94"/>
      <c r="AP337" s="94"/>
      <c r="AQ337" s="94"/>
      <c r="AR337" s="94"/>
      <c r="AS337" s="94"/>
      <c r="AT337" s="94"/>
      <c r="AU337" s="94"/>
      <c r="AV337" s="94"/>
      <c r="AW337" s="94"/>
      <c r="AX337" s="94"/>
    </row>
    <row r="338" spans="2:50" ht="12.75">
      <c r="B338" s="94"/>
      <c r="C338" s="94"/>
      <c r="D338" s="94"/>
      <c r="E338" s="94"/>
      <c r="F338" s="94"/>
      <c r="G338" s="94"/>
      <c r="H338" s="94"/>
      <c r="I338" s="94"/>
      <c r="J338" s="438"/>
      <c r="K338" s="94"/>
      <c r="L338" s="94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94"/>
      <c r="AG338" s="94"/>
      <c r="AH338" s="94"/>
      <c r="AI338" s="94"/>
      <c r="AJ338" s="94"/>
      <c r="AK338" s="94"/>
      <c r="AL338" s="94"/>
      <c r="AM338" s="94"/>
      <c r="AN338" s="94"/>
      <c r="AO338" s="94"/>
      <c r="AP338" s="94"/>
      <c r="AQ338" s="94"/>
      <c r="AR338" s="94"/>
      <c r="AS338" s="94"/>
      <c r="AT338" s="94"/>
      <c r="AU338" s="94"/>
      <c r="AV338" s="94"/>
      <c r="AW338" s="94"/>
      <c r="AX338" s="94"/>
    </row>
    <row r="339" spans="2:50" ht="12.75">
      <c r="B339" s="94"/>
      <c r="C339" s="94"/>
      <c r="D339" s="94"/>
      <c r="E339" s="94"/>
      <c r="F339" s="94"/>
      <c r="G339" s="94"/>
      <c r="H339" s="94"/>
      <c r="I339" s="94"/>
      <c r="J339" s="438"/>
      <c r="K339" s="94"/>
      <c r="L339" s="94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94"/>
      <c r="AG339" s="94"/>
      <c r="AH339" s="94"/>
      <c r="AI339" s="94"/>
      <c r="AJ339" s="94"/>
      <c r="AK339" s="94"/>
      <c r="AL339" s="94"/>
      <c r="AM339" s="94"/>
      <c r="AN339" s="94"/>
      <c r="AO339" s="94"/>
      <c r="AP339" s="94"/>
      <c r="AQ339" s="94"/>
      <c r="AR339" s="94"/>
      <c r="AS339" s="94"/>
      <c r="AT339" s="94"/>
      <c r="AU339" s="94"/>
      <c r="AV339" s="94"/>
      <c r="AW339" s="94"/>
      <c r="AX339" s="94"/>
    </row>
    <row r="340" spans="2:50" ht="12.75">
      <c r="B340" s="94"/>
      <c r="C340" s="94"/>
      <c r="D340" s="94"/>
      <c r="E340" s="94"/>
      <c r="F340" s="94"/>
      <c r="G340" s="94"/>
      <c r="H340" s="94"/>
      <c r="I340" s="94"/>
      <c r="J340" s="438"/>
      <c r="K340" s="94"/>
      <c r="L340" s="94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94"/>
      <c r="AG340" s="94"/>
      <c r="AH340" s="94"/>
      <c r="AI340" s="94"/>
      <c r="AJ340" s="94"/>
      <c r="AK340" s="94"/>
      <c r="AL340" s="94"/>
      <c r="AM340" s="94"/>
      <c r="AN340" s="94"/>
      <c r="AO340" s="94"/>
      <c r="AP340" s="94"/>
      <c r="AQ340" s="94"/>
      <c r="AR340" s="94"/>
      <c r="AS340" s="94"/>
      <c r="AT340" s="94"/>
      <c r="AU340" s="94"/>
      <c r="AV340" s="94"/>
      <c r="AW340" s="94"/>
      <c r="AX340" s="94"/>
    </row>
    <row r="341" spans="2:50" ht="12.75">
      <c r="B341" s="94"/>
      <c r="C341" s="94"/>
      <c r="D341" s="94"/>
      <c r="E341" s="94"/>
      <c r="F341" s="94"/>
      <c r="G341" s="94"/>
      <c r="H341" s="94"/>
      <c r="I341" s="94"/>
      <c r="J341" s="438"/>
      <c r="K341" s="94"/>
      <c r="L341" s="94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94"/>
      <c r="AG341" s="94"/>
      <c r="AH341" s="94"/>
      <c r="AI341" s="94"/>
      <c r="AJ341" s="94"/>
      <c r="AK341" s="94"/>
      <c r="AL341" s="94"/>
      <c r="AM341" s="94"/>
      <c r="AN341" s="94"/>
      <c r="AO341" s="94"/>
      <c r="AP341" s="94"/>
      <c r="AQ341" s="94"/>
      <c r="AR341" s="94"/>
      <c r="AS341" s="94"/>
      <c r="AT341" s="94"/>
      <c r="AU341" s="94"/>
      <c r="AV341" s="94"/>
      <c r="AW341" s="94"/>
      <c r="AX341" s="94"/>
    </row>
    <row r="342" spans="2:50" ht="12.75">
      <c r="B342" s="94"/>
      <c r="C342" s="94"/>
      <c r="D342" s="94"/>
      <c r="E342" s="94"/>
      <c r="F342" s="94"/>
      <c r="G342" s="94"/>
      <c r="H342" s="94"/>
      <c r="I342" s="94"/>
      <c r="J342" s="438"/>
      <c r="K342" s="94"/>
      <c r="L342" s="94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94"/>
      <c r="AG342" s="94"/>
      <c r="AH342" s="94"/>
      <c r="AI342" s="94"/>
      <c r="AJ342" s="94"/>
      <c r="AK342" s="94"/>
      <c r="AL342" s="94"/>
      <c r="AM342" s="94"/>
      <c r="AN342" s="94"/>
      <c r="AO342" s="94"/>
      <c r="AP342" s="94"/>
      <c r="AQ342" s="94"/>
      <c r="AR342" s="94"/>
      <c r="AS342" s="94"/>
      <c r="AT342" s="94"/>
      <c r="AU342" s="94"/>
      <c r="AV342" s="94"/>
      <c r="AW342" s="94"/>
      <c r="AX342" s="94"/>
    </row>
    <row r="343" spans="2:50" ht="12.75">
      <c r="B343" s="94"/>
      <c r="C343" s="94"/>
      <c r="D343" s="94"/>
      <c r="E343" s="94"/>
      <c r="F343" s="94"/>
      <c r="G343" s="94"/>
      <c r="H343" s="94"/>
      <c r="I343" s="94"/>
      <c r="J343" s="438"/>
      <c r="K343" s="94"/>
      <c r="L343" s="94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94"/>
      <c r="AG343" s="94"/>
      <c r="AH343" s="94"/>
      <c r="AI343" s="94"/>
      <c r="AJ343" s="94"/>
      <c r="AK343" s="94"/>
      <c r="AL343" s="94"/>
      <c r="AM343" s="94"/>
      <c r="AN343" s="94"/>
      <c r="AO343" s="94"/>
      <c r="AP343" s="94"/>
      <c r="AQ343" s="94"/>
      <c r="AR343" s="94"/>
      <c r="AS343" s="94"/>
      <c r="AT343" s="94"/>
      <c r="AU343" s="94"/>
      <c r="AV343" s="94"/>
      <c r="AW343" s="94"/>
      <c r="AX343" s="94"/>
    </row>
    <row r="344" spans="2:50" ht="12.75">
      <c r="B344" s="94"/>
      <c r="C344" s="94"/>
      <c r="D344" s="94"/>
      <c r="E344" s="94"/>
      <c r="F344" s="94"/>
      <c r="G344" s="94"/>
      <c r="H344" s="94"/>
      <c r="I344" s="94"/>
      <c r="J344" s="438"/>
      <c r="K344" s="94"/>
      <c r="L344" s="94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94"/>
      <c r="AG344" s="94"/>
      <c r="AH344" s="94"/>
      <c r="AI344" s="94"/>
      <c r="AJ344" s="94"/>
      <c r="AK344" s="94"/>
      <c r="AL344" s="94"/>
      <c r="AM344" s="94"/>
      <c r="AN344" s="94"/>
      <c r="AO344" s="94"/>
      <c r="AP344" s="94"/>
      <c r="AQ344" s="94"/>
      <c r="AR344" s="94"/>
      <c r="AS344" s="94"/>
      <c r="AT344" s="94"/>
      <c r="AU344" s="94"/>
      <c r="AV344" s="94"/>
      <c r="AW344" s="94"/>
      <c r="AX344" s="94"/>
    </row>
    <row r="345" spans="2:50" ht="12.75">
      <c r="B345" s="94"/>
      <c r="C345" s="94"/>
      <c r="D345" s="94"/>
      <c r="E345" s="94"/>
      <c r="F345" s="94"/>
      <c r="G345" s="94"/>
      <c r="H345" s="94"/>
      <c r="I345" s="94"/>
      <c r="J345" s="438"/>
      <c r="K345" s="94"/>
      <c r="L345" s="94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94"/>
      <c r="AG345" s="94"/>
      <c r="AH345" s="94"/>
      <c r="AI345" s="94"/>
      <c r="AJ345" s="94"/>
      <c r="AK345" s="94"/>
      <c r="AL345" s="94"/>
      <c r="AM345" s="94"/>
      <c r="AN345" s="94"/>
      <c r="AO345" s="94"/>
      <c r="AP345" s="94"/>
      <c r="AQ345" s="94"/>
      <c r="AR345" s="94"/>
      <c r="AS345" s="94"/>
      <c r="AT345" s="94"/>
      <c r="AU345" s="94"/>
      <c r="AV345" s="94"/>
      <c r="AW345" s="94"/>
      <c r="AX345" s="94"/>
    </row>
    <row r="346" spans="2:50" ht="12.75">
      <c r="B346" s="94"/>
      <c r="C346" s="94"/>
      <c r="D346" s="94"/>
      <c r="E346" s="94"/>
      <c r="F346" s="94"/>
      <c r="G346" s="94"/>
      <c r="H346" s="94"/>
      <c r="I346" s="94"/>
      <c r="J346" s="438"/>
      <c r="K346" s="94"/>
      <c r="L346" s="94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94"/>
      <c r="AG346" s="94"/>
      <c r="AH346" s="94"/>
      <c r="AI346" s="94"/>
      <c r="AJ346" s="94"/>
      <c r="AK346" s="94"/>
      <c r="AL346" s="94"/>
      <c r="AM346" s="94"/>
      <c r="AN346" s="94"/>
      <c r="AO346" s="94"/>
      <c r="AP346" s="94"/>
      <c r="AQ346" s="94"/>
      <c r="AR346" s="94"/>
      <c r="AS346" s="94"/>
      <c r="AT346" s="94"/>
      <c r="AU346" s="94"/>
      <c r="AV346" s="94"/>
      <c r="AW346" s="94"/>
      <c r="AX346" s="94"/>
    </row>
    <row r="347" spans="2:50" ht="12.75">
      <c r="B347" s="94"/>
      <c r="C347" s="94"/>
      <c r="D347" s="94"/>
      <c r="E347" s="94"/>
      <c r="F347" s="94"/>
      <c r="G347" s="94"/>
      <c r="H347" s="94"/>
      <c r="I347" s="94"/>
      <c r="J347" s="438"/>
      <c r="K347" s="94"/>
      <c r="L347" s="94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94"/>
      <c r="AG347" s="94"/>
      <c r="AH347" s="94"/>
      <c r="AI347" s="94"/>
      <c r="AJ347" s="94"/>
      <c r="AK347" s="94"/>
      <c r="AL347" s="94"/>
      <c r="AM347" s="94"/>
      <c r="AN347" s="94"/>
      <c r="AO347" s="94"/>
      <c r="AP347" s="94"/>
      <c r="AQ347" s="94"/>
      <c r="AR347" s="94"/>
      <c r="AS347" s="94"/>
      <c r="AT347" s="94"/>
      <c r="AU347" s="94"/>
      <c r="AV347" s="94"/>
      <c r="AW347" s="94"/>
      <c r="AX347" s="94"/>
    </row>
    <row r="348" spans="2:50" ht="12.75">
      <c r="B348" s="94"/>
      <c r="C348" s="94"/>
      <c r="D348" s="94"/>
      <c r="E348" s="94"/>
      <c r="F348" s="94"/>
      <c r="G348" s="94"/>
      <c r="H348" s="94"/>
      <c r="I348" s="94"/>
      <c r="J348" s="438"/>
      <c r="K348" s="94"/>
      <c r="L348" s="94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94"/>
      <c r="AG348" s="94"/>
      <c r="AH348" s="94"/>
      <c r="AI348" s="94"/>
      <c r="AJ348" s="94"/>
      <c r="AK348" s="94"/>
      <c r="AL348" s="94"/>
      <c r="AM348" s="94"/>
      <c r="AN348" s="94"/>
      <c r="AO348" s="94"/>
      <c r="AP348" s="94"/>
      <c r="AQ348" s="94"/>
      <c r="AR348" s="94"/>
      <c r="AS348" s="94"/>
      <c r="AT348" s="94"/>
      <c r="AU348" s="94"/>
      <c r="AV348" s="94"/>
      <c r="AW348" s="94"/>
      <c r="AX348" s="94"/>
    </row>
    <row r="349" spans="2:50" ht="12.75">
      <c r="B349" s="94"/>
      <c r="C349" s="94"/>
      <c r="D349" s="94"/>
      <c r="E349" s="94"/>
      <c r="F349" s="94"/>
      <c r="G349" s="94"/>
      <c r="H349" s="94"/>
      <c r="I349" s="94"/>
      <c r="J349" s="438"/>
      <c r="K349" s="94"/>
      <c r="L349" s="94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94"/>
      <c r="AG349" s="94"/>
      <c r="AH349" s="94"/>
      <c r="AI349" s="94"/>
      <c r="AJ349" s="94"/>
      <c r="AK349" s="94"/>
      <c r="AL349" s="94"/>
      <c r="AM349" s="94"/>
      <c r="AN349" s="94"/>
      <c r="AO349" s="94"/>
      <c r="AP349" s="94"/>
      <c r="AQ349" s="94"/>
      <c r="AR349" s="94"/>
      <c r="AS349" s="94"/>
      <c r="AT349" s="94"/>
      <c r="AU349" s="94"/>
      <c r="AV349" s="94"/>
      <c r="AW349" s="94"/>
      <c r="AX349" s="94"/>
    </row>
    <row r="350" spans="2:50" ht="12.75">
      <c r="B350" s="94"/>
      <c r="C350" s="94"/>
      <c r="D350" s="94"/>
      <c r="E350" s="94"/>
      <c r="F350" s="94"/>
      <c r="G350" s="94"/>
      <c r="H350" s="94"/>
      <c r="I350" s="94"/>
      <c r="J350" s="438"/>
      <c r="K350" s="94"/>
      <c r="L350" s="94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94"/>
      <c r="AG350" s="94"/>
      <c r="AH350" s="94"/>
      <c r="AI350" s="94"/>
      <c r="AJ350" s="94"/>
      <c r="AK350" s="94"/>
      <c r="AL350" s="94"/>
      <c r="AM350" s="94"/>
      <c r="AN350" s="94"/>
      <c r="AO350" s="94"/>
      <c r="AP350" s="94"/>
      <c r="AQ350" s="94"/>
      <c r="AR350" s="94"/>
      <c r="AS350" s="94"/>
      <c r="AT350" s="94"/>
      <c r="AU350" s="94"/>
      <c r="AV350" s="94"/>
      <c r="AW350" s="94"/>
      <c r="AX350" s="94"/>
    </row>
    <row r="351" spans="2:50" ht="12.75">
      <c r="B351" s="94"/>
      <c r="C351" s="94"/>
      <c r="D351" s="94"/>
      <c r="E351" s="94"/>
      <c r="F351" s="94"/>
      <c r="G351" s="94"/>
      <c r="H351" s="94"/>
      <c r="I351" s="94"/>
      <c r="J351" s="438"/>
      <c r="K351" s="94"/>
      <c r="L351" s="94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94"/>
      <c r="AG351" s="94"/>
      <c r="AH351" s="94"/>
      <c r="AI351" s="94"/>
      <c r="AJ351" s="94"/>
      <c r="AK351" s="94"/>
      <c r="AL351" s="94"/>
      <c r="AM351" s="94"/>
      <c r="AN351" s="94"/>
      <c r="AO351" s="94"/>
      <c r="AP351" s="94"/>
      <c r="AQ351" s="94"/>
      <c r="AR351" s="94"/>
      <c r="AS351" s="94"/>
      <c r="AT351" s="94"/>
      <c r="AU351" s="94"/>
      <c r="AV351" s="94"/>
      <c r="AW351" s="94"/>
      <c r="AX351" s="94"/>
    </row>
    <row r="352" spans="2:50" ht="12.75">
      <c r="B352" s="94"/>
      <c r="C352" s="94"/>
      <c r="D352" s="94"/>
      <c r="E352" s="94"/>
      <c r="F352" s="94"/>
      <c r="G352" s="94"/>
      <c r="H352" s="94"/>
      <c r="I352" s="94"/>
      <c r="J352" s="438"/>
      <c r="K352" s="94"/>
      <c r="L352" s="94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94"/>
      <c r="AG352" s="94"/>
      <c r="AH352" s="94"/>
      <c r="AI352" s="94"/>
      <c r="AJ352" s="94"/>
      <c r="AK352" s="94"/>
      <c r="AL352" s="94"/>
      <c r="AM352" s="94"/>
      <c r="AN352" s="94"/>
      <c r="AO352" s="94"/>
      <c r="AP352" s="94"/>
      <c r="AQ352" s="94"/>
      <c r="AR352" s="94"/>
      <c r="AS352" s="94"/>
      <c r="AT352" s="94"/>
      <c r="AU352" s="94"/>
      <c r="AV352" s="94"/>
      <c r="AW352" s="94"/>
      <c r="AX352" s="94"/>
    </row>
    <row r="353" spans="2:50" ht="12.75">
      <c r="B353" s="94"/>
      <c r="C353" s="94"/>
      <c r="D353" s="94"/>
      <c r="E353" s="94"/>
      <c r="F353" s="94"/>
      <c r="G353" s="94"/>
      <c r="H353" s="94"/>
      <c r="I353" s="94"/>
      <c r="J353" s="438"/>
      <c r="K353" s="94"/>
      <c r="L353" s="94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94"/>
      <c r="AG353" s="94"/>
      <c r="AH353" s="94"/>
      <c r="AI353" s="94"/>
      <c r="AJ353" s="94"/>
      <c r="AK353" s="94"/>
      <c r="AL353" s="94"/>
      <c r="AM353" s="94"/>
      <c r="AN353" s="94"/>
      <c r="AO353" s="94"/>
      <c r="AP353" s="94"/>
      <c r="AQ353" s="94"/>
      <c r="AR353" s="94"/>
      <c r="AS353" s="94"/>
      <c r="AT353" s="94"/>
      <c r="AU353" s="94"/>
      <c r="AV353" s="94"/>
      <c r="AW353" s="94"/>
      <c r="AX353" s="94"/>
    </row>
    <row r="354" spans="2:50" ht="12.75">
      <c r="B354" s="94"/>
      <c r="C354" s="94"/>
      <c r="D354" s="94"/>
      <c r="E354" s="94"/>
      <c r="F354" s="94"/>
      <c r="G354" s="94"/>
      <c r="H354" s="94"/>
      <c r="I354" s="94"/>
      <c r="J354" s="438"/>
      <c r="K354" s="94"/>
      <c r="L354" s="94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94"/>
      <c r="AG354" s="94"/>
      <c r="AH354" s="94"/>
      <c r="AI354" s="94"/>
      <c r="AJ354" s="94"/>
      <c r="AK354" s="94"/>
      <c r="AL354" s="94"/>
      <c r="AM354" s="94"/>
      <c r="AN354" s="94"/>
      <c r="AO354" s="94"/>
      <c r="AP354" s="94"/>
      <c r="AQ354" s="94"/>
      <c r="AR354" s="94"/>
      <c r="AS354" s="94"/>
      <c r="AT354" s="94"/>
      <c r="AU354" s="94"/>
      <c r="AV354" s="94"/>
      <c r="AW354" s="94"/>
      <c r="AX354" s="94"/>
    </row>
    <row r="355" spans="2:50" ht="12.75">
      <c r="B355" s="94"/>
      <c r="C355" s="94"/>
      <c r="D355" s="94"/>
      <c r="E355" s="94"/>
      <c r="F355" s="94"/>
      <c r="G355" s="94"/>
      <c r="H355" s="94"/>
      <c r="I355" s="94"/>
      <c r="J355" s="438"/>
      <c r="K355" s="94"/>
      <c r="L355" s="94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94"/>
      <c r="AG355" s="94"/>
      <c r="AH355" s="94"/>
      <c r="AI355" s="94"/>
      <c r="AJ355" s="94"/>
      <c r="AK355" s="94"/>
      <c r="AL355" s="94"/>
      <c r="AM355" s="94"/>
      <c r="AN355" s="94"/>
      <c r="AO355" s="94"/>
      <c r="AP355" s="94"/>
      <c r="AQ355" s="94"/>
      <c r="AR355" s="94"/>
      <c r="AS355" s="94"/>
      <c r="AT355" s="94"/>
      <c r="AU355" s="94"/>
      <c r="AV355" s="94"/>
      <c r="AW355" s="94"/>
      <c r="AX355" s="94"/>
    </row>
    <row r="356" spans="2:50" ht="12.75">
      <c r="B356" s="94"/>
      <c r="C356" s="94"/>
      <c r="D356" s="94"/>
      <c r="E356" s="94"/>
      <c r="F356" s="94"/>
      <c r="G356" s="94"/>
      <c r="H356" s="94"/>
      <c r="I356" s="94"/>
      <c r="J356" s="438"/>
      <c r="K356" s="94"/>
      <c r="L356" s="94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94"/>
      <c r="AG356" s="94"/>
      <c r="AH356" s="94"/>
      <c r="AI356" s="94"/>
      <c r="AJ356" s="94"/>
      <c r="AK356" s="94"/>
      <c r="AL356" s="94"/>
      <c r="AM356" s="94"/>
      <c r="AN356" s="94"/>
      <c r="AO356" s="94"/>
      <c r="AP356" s="94"/>
      <c r="AQ356" s="94"/>
      <c r="AR356" s="94"/>
      <c r="AS356" s="94"/>
      <c r="AT356" s="94"/>
      <c r="AU356" s="94"/>
      <c r="AV356" s="94"/>
      <c r="AW356" s="94"/>
      <c r="AX356" s="94"/>
    </row>
    <row r="357" spans="2:50" ht="12.75">
      <c r="B357" s="94"/>
      <c r="C357" s="94"/>
      <c r="D357" s="94"/>
      <c r="E357" s="94"/>
      <c r="F357" s="94"/>
      <c r="G357" s="94"/>
      <c r="H357" s="94"/>
      <c r="I357" s="94"/>
      <c r="J357" s="438"/>
      <c r="K357" s="94"/>
      <c r="L357" s="94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94"/>
      <c r="AG357" s="94"/>
      <c r="AH357" s="94"/>
      <c r="AI357" s="94"/>
      <c r="AJ357" s="94"/>
      <c r="AK357" s="94"/>
      <c r="AL357" s="94"/>
      <c r="AM357" s="94"/>
      <c r="AN357" s="94"/>
      <c r="AO357" s="94"/>
      <c r="AP357" s="94"/>
      <c r="AQ357" s="94"/>
      <c r="AR357" s="94"/>
      <c r="AS357" s="94"/>
      <c r="AT357" s="94"/>
      <c r="AU357" s="94"/>
      <c r="AV357" s="94"/>
      <c r="AW357" s="94"/>
      <c r="AX357" s="94"/>
    </row>
    <row r="358" spans="2:50" ht="12.75">
      <c r="B358" s="94"/>
      <c r="C358" s="94"/>
      <c r="D358" s="94"/>
      <c r="E358" s="94"/>
      <c r="F358" s="94"/>
      <c r="G358" s="94"/>
      <c r="H358" s="94"/>
      <c r="I358" s="94"/>
      <c r="J358" s="438"/>
      <c r="K358" s="94"/>
      <c r="L358" s="94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94"/>
      <c r="AG358" s="94"/>
      <c r="AH358" s="94"/>
      <c r="AI358" s="94"/>
      <c r="AJ358" s="94"/>
      <c r="AK358" s="94"/>
      <c r="AL358" s="94"/>
      <c r="AM358" s="94"/>
      <c r="AN358" s="94"/>
      <c r="AO358" s="94"/>
      <c r="AP358" s="94"/>
      <c r="AQ358" s="94"/>
      <c r="AR358" s="94"/>
      <c r="AS358" s="94"/>
      <c r="AT358" s="94"/>
      <c r="AU358" s="94"/>
      <c r="AV358" s="94"/>
      <c r="AW358" s="94"/>
      <c r="AX358" s="94"/>
    </row>
    <row r="359" spans="2:50" ht="12.75">
      <c r="B359" s="94"/>
      <c r="C359" s="94"/>
      <c r="D359" s="94"/>
      <c r="E359" s="94"/>
      <c r="F359" s="94"/>
      <c r="G359" s="94"/>
      <c r="H359" s="94"/>
      <c r="I359" s="94"/>
      <c r="J359" s="438"/>
      <c r="K359" s="94"/>
      <c r="L359" s="94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94"/>
      <c r="AG359" s="94"/>
      <c r="AH359" s="94"/>
      <c r="AI359" s="94"/>
      <c r="AJ359" s="94"/>
      <c r="AK359" s="94"/>
      <c r="AL359" s="94"/>
      <c r="AM359" s="94"/>
      <c r="AN359" s="94"/>
      <c r="AO359" s="94"/>
      <c r="AP359" s="94"/>
      <c r="AQ359" s="94"/>
      <c r="AR359" s="94"/>
      <c r="AS359" s="94"/>
      <c r="AT359" s="94"/>
      <c r="AU359" s="94"/>
      <c r="AV359" s="94"/>
      <c r="AW359" s="94"/>
      <c r="AX359" s="94"/>
    </row>
    <row r="360" spans="2:50" ht="12.75">
      <c r="B360" s="94"/>
      <c r="C360" s="94"/>
      <c r="D360" s="94"/>
      <c r="E360" s="94"/>
      <c r="F360" s="94"/>
      <c r="G360" s="94"/>
      <c r="H360" s="94"/>
      <c r="I360" s="94"/>
      <c r="J360" s="438"/>
      <c r="K360" s="94"/>
      <c r="L360" s="94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94"/>
      <c r="AG360" s="94"/>
      <c r="AH360" s="94"/>
      <c r="AI360" s="94"/>
      <c r="AJ360" s="94"/>
      <c r="AK360" s="94"/>
      <c r="AL360" s="94"/>
      <c r="AM360" s="94"/>
      <c r="AN360" s="94"/>
      <c r="AO360" s="94"/>
      <c r="AP360" s="94"/>
      <c r="AQ360" s="94"/>
      <c r="AR360" s="94"/>
      <c r="AS360" s="94"/>
      <c r="AT360" s="94"/>
      <c r="AU360" s="94"/>
      <c r="AV360" s="94"/>
      <c r="AW360" s="94"/>
      <c r="AX360" s="94"/>
    </row>
    <row r="361" spans="2:50" ht="12.75">
      <c r="B361" s="94"/>
      <c r="C361" s="94"/>
      <c r="D361" s="94"/>
      <c r="E361" s="94"/>
      <c r="F361" s="94"/>
      <c r="G361" s="94"/>
      <c r="H361" s="94"/>
      <c r="I361" s="94"/>
      <c r="J361" s="438"/>
      <c r="K361" s="94"/>
      <c r="L361" s="94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94"/>
      <c r="AG361" s="94"/>
      <c r="AH361" s="94"/>
      <c r="AI361" s="94"/>
      <c r="AJ361" s="94"/>
      <c r="AK361" s="94"/>
      <c r="AL361" s="94"/>
      <c r="AM361" s="94"/>
      <c r="AN361" s="94"/>
      <c r="AO361" s="94"/>
      <c r="AP361" s="94"/>
      <c r="AQ361" s="94"/>
      <c r="AR361" s="94"/>
      <c r="AS361" s="94"/>
      <c r="AT361" s="94"/>
      <c r="AU361" s="94"/>
      <c r="AV361" s="94"/>
      <c r="AW361" s="94"/>
      <c r="AX361" s="94"/>
    </row>
    <row r="362" spans="2:50" ht="12.75">
      <c r="B362" s="94"/>
      <c r="C362" s="94"/>
      <c r="D362" s="94"/>
      <c r="E362" s="94"/>
      <c r="F362" s="94"/>
      <c r="G362" s="94"/>
      <c r="H362" s="94"/>
      <c r="I362" s="94"/>
      <c r="J362" s="438"/>
      <c r="K362" s="94"/>
      <c r="L362" s="94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94"/>
      <c r="AG362" s="94"/>
      <c r="AH362" s="94"/>
      <c r="AI362" s="94"/>
      <c r="AJ362" s="94"/>
      <c r="AK362" s="94"/>
      <c r="AL362" s="94"/>
      <c r="AM362" s="94"/>
      <c r="AN362" s="94"/>
      <c r="AO362" s="94"/>
      <c r="AP362" s="94"/>
      <c r="AQ362" s="94"/>
      <c r="AR362" s="94"/>
      <c r="AS362" s="94"/>
      <c r="AT362" s="94"/>
      <c r="AU362" s="94"/>
      <c r="AV362" s="94"/>
      <c r="AW362" s="94"/>
      <c r="AX362" s="94"/>
    </row>
    <row r="363" spans="2:50" ht="12.75">
      <c r="B363" s="94"/>
      <c r="C363" s="94"/>
      <c r="D363" s="94"/>
      <c r="E363" s="94"/>
      <c r="F363" s="94"/>
      <c r="G363" s="94"/>
      <c r="H363" s="94"/>
      <c r="I363" s="94"/>
      <c r="J363" s="438"/>
      <c r="K363" s="94"/>
      <c r="L363" s="94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94"/>
      <c r="AG363" s="94"/>
      <c r="AH363" s="94"/>
      <c r="AI363" s="94"/>
      <c r="AJ363" s="94"/>
      <c r="AK363" s="94"/>
      <c r="AL363" s="94"/>
      <c r="AM363" s="94"/>
      <c r="AN363" s="94"/>
      <c r="AO363" s="94"/>
      <c r="AP363" s="94"/>
      <c r="AQ363" s="94"/>
      <c r="AR363" s="94"/>
      <c r="AS363" s="94"/>
      <c r="AT363" s="94"/>
      <c r="AU363" s="94"/>
      <c r="AV363" s="94"/>
      <c r="AW363" s="94"/>
      <c r="AX363" s="94"/>
    </row>
    <row r="364" spans="2:50" ht="12.75">
      <c r="B364" s="94"/>
      <c r="C364" s="94"/>
      <c r="D364" s="94"/>
      <c r="E364" s="94"/>
      <c r="F364" s="94"/>
      <c r="G364" s="94"/>
      <c r="H364" s="94"/>
      <c r="I364" s="94"/>
      <c r="J364" s="438"/>
      <c r="K364" s="94"/>
      <c r="L364" s="94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94"/>
      <c r="AG364" s="94"/>
      <c r="AH364" s="94"/>
      <c r="AI364" s="94"/>
      <c r="AJ364" s="94"/>
      <c r="AK364" s="94"/>
      <c r="AL364" s="94"/>
      <c r="AM364" s="94"/>
      <c r="AN364" s="94"/>
      <c r="AO364" s="94"/>
      <c r="AP364" s="94"/>
      <c r="AQ364" s="94"/>
      <c r="AR364" s="94"/>
      <c r="AS364" s="94"/>
      <c r="AT364" s="94"/>
      <c r="AU364" s="94"/>
      <c r="AV364" s="94"/>
      <c r="AW364" s="94"/>
      <c r="AX364" s="94"/>
    </row>
    <row r="365" spans="2:50" ht="12.75">
      <c r="B365" s="94"/>
      <c r="C365" s="94"/>
      <c r="D365" s="94"/>
      <c r="E365" s="94"/>
      <c r="F365" s="94"/>
      <c r="G365" s="94"/>
      <c r="H365" s="94"/>
      <c r="I365" s="94"/>
      <c r="J365" s="438"/>
      <c r="K365" s="94"/>
      <c r="L365" s="94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94"/>
      <c r="AG365" s="94"/>
      <c r="AH365" s="94"/>
      <c r="AI365" s="94"/>
      <c r="AJ365" s="94"/>
      <c r="AK365" s="94"/>
      <c r="AL365" s="94"/>
      <c r="AM365" s="94"/>
      <c r="AN365" s="94"/>
      <c r="AO365" s="94"/>
      <c r="AP365" s="94"/>
      <c r="AQ365" s="94"/>
      <c r="AR365" s="94"/>
      <c r="AS365" s="94"/>
      <c r="AT365" s="94"/>
      <c r="AU365" s="94"/>
      <c r="AV365" s="94"/>
      <c r="AW365" s="94"/>
      <c r="AX365" s="94"/>
    </row>
    <row r="366" spans="2:50" ht="12.75">
      <c r="B366" s="94"/>
      <c r="C366" s="94"/>
      <c r="D366" s="94"/>
      <c r="E366" s="94"/>
      <c r="F366" s="94"/>
      <c r="G366" s="94"/>
      <c r="H366" s="94"/>
      <c r="I366" s="94"/>
      <c r="J366" s="438"/>
      <c r="K366" s="94"/>
      <c r="L366" s="94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94"/>
      <c r="AG366" s="94"/>
      <c r="AH366" s="94"/>
      <c r="AI366" s="94"/>
      <c r="AJ366" s="94"/>
      <c r="AK366" s="94"/>
      <c r="AL366" s="94"/>
      <c r="AM366" s="94"/>
      <c r="AN366" s="94"/>
      <c r="AO366" s="94"/>
      <c r="AP366" s="94"/>
      <c r="AQ366" s="94"/>
      <c r="AR366" s="94"/>
      <c r="AS366" s="94"/>
      <c r="AT366" s="94"/>
      <c r="AU366" s="94"/>
      <c r="AV366" s="94"/>
      <c r="AW366" s="94"/>
      <c r="AX366" s="94"/>
    </row>
    <row r="367" spans="2:50" ht="12.75">
      <c r="B367" s="94"/>
      <c r="C367" s="94"/>
      <c r="D367" s="94"/>
      <c r="E367" s="94"/>
      <c r="F367" s="94"/>
      <c r="G367" s="94"/>
      <c r="H367" s="94"/>
      <c r="I367" s="94"/>
      <c r="J367" s="438"/>
      <c r="K367" s="94"/>
      <c r="L367" s="94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94"/>
      <c r="AG367" s="94"/>
      <c r="AH367" s="94"/>
      <c r="AI367" s="94"/>
      <c r="AJ367" s="94"/>
      <c r="AK367" s="94"/>
      <c r="AL367" s="94"/>
      <c r="AM367" s="94"/>
      <c r="AN367" s="94"/>
      <c r="AO367" s="94"/>
      <c r="AP367" s="94"/>
      <c r="AQ367" s="94"/>
      <c r="AR367" s="94"/>
      <c r="AS367" s="94"/>
      <c r="AT367" s="94"/>
      <c r="AU367" s="94"/>
      <c r="AV367" s="94"/>
      <c r="AW367" s="94"/>
      <c r="AX367" s="94"/>
    </row>
    <row r="368" spans="2:50" ht="12.75">
      <c r="B368" s="94"/>
      <c r="C368" s="94"/>
      <c r="D368" s="94"/>
      <c r="E368" s="94"/>
      <c r="F368" s="94"/>
      <c r="G368" s="94"/>
      <c r="H368" s="94"/>
      <c r="I368" s="94"/>
      <c r="J368" s="438"/>
      <c r="K368" s="94"/>
      <c r="L368" s="94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94"/>
      <c r="AG368" s="94"/>
      <c r="AH368" s="94"/>
      <c r="AI368" s="94"/>
      <c r="AJ368" s="94"/>
      <c r="AK368" s="94"/>
      <c r="AL368" s="94"/>
      <c r="AM368" s="94"/>
      <c r="AN368" s="94"/>
      <c r="AO368" s="94"/>
      <c r="AP368" s="94"/>
      <c r="AQ368" s="94"/>
      <c r="AR368" s="94"/>
      <c r="AS368" s="94"/>
      <c r="AT368" s="94"/>
      <c r="AU368" s="94"/>
      <c r="AV368" s="94"/>
      <c r="AW368" s="94"/>
      <c r="AX368" s="94"/>
    </row>
    <row r="369" spans="2:50" ht="12.75">
      <c r="B369" s="94"/>
      <c r="C369" s="94"/>
      <c r="D369" s="94"/>
      <c r="E369" s="94"/>
      <c r="F369" s="94"/>
      <c r="G369" s="94"/>
      <c r="H369" s="94"/>
      <c r="I369" s="94"/>
      <c r="J369" s="438"/>
      <c r="K369" s="94"/>
      <c r="L369" s="94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94"/>
      <c r="AG369" s="94"/>
      <c r="AH369" s="94"/>
      <c r="AI369" s="94"/>
      <c r="AJ369" s="94"/>
      <c r="AK369" s="94"/>
      <c r="AL369" s="94"/>
      <c r="AM369" s="94"/>
      <c r="AN369" s="94"/>
      <c r="AO369" s="94"/>
      <c r="AP369" s="94"/>
      <c r="AQ369" s="94"/>
      <c r="AR369" s="94"/>
      <c r="AS369" s="94"/>
      <c r="AT369" s="94"/>
      <c r="AU369" s="94"/>
      <c r="AV369" s="94"/>
      <c r="AW369" s="94"/>
      <c r="AX369" s="94"/>
    </row>
    <row r="370" spans="2:50" ht="12.75">
      <c r="B370" s="94"/>
      <c r="C370" s="94"/>
      <c r="D370" s="94"/>
      <c r="E370" s="94"/>
      <c r="F370" s="94"/>
      <c r="G370" s="94"/>
      <c r="H370" s="94"/>
      <c r="I370" s="94"/>
      <c r="J370" s="438"/>
      <c r="K370" s="94"/>
      <c r="L370" s="94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94"/>
      <c r="AG370" s="94"/>
      <c r="AH370" s="94"/>
      <c r="AI370" s="94"/>
      <c r="AJ370" s="94"/>
      <c r="AK370" s="94"/>
      <c r="AL370" s="94"/>
      <c r="AM370" s="94"/>
      <c r="AN370" s="94"/>
      <c r="AO370" s="94"/>
      <c r="AP370" s="94"/>
      <c r="AQ370" s="94"/>
      <c r="AR370" s="94"/>
      <c r="AS370" s="94"/>
      <c r="AT370" s="94"/>
      <c r="AU370" s="94"/>
      <c r="AV370" s="94"/>
      <c r="AW370" s="94"/>
      <c r="AX370" s="94"/>
    </row>
    <row r="371" spans="2:50" ht="12.75">
      <c r="B371" s="94"/>
      <c r="C371" s="94"/>
      <c r="D371" s="94"/>
      <c r="E371" s="94"/>
      <c r="F371" s="94"/>
      <c r="G371" s="94"/>
      <c r="H371" s="94"/>
      <c r="I371" s="94"/>
      <c r="J371" s="438"/>
      <c r="K371" s="94"/>
      <c r="L371" s="94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94"/>
      <c r="AG371" s="94"/>
      <c r="AH371" s="94"/>
      <c r="AI371" s="94"/>
      <c r="AJ371" s="94"/>
      <c r="AK371" s="94"/>
      <c r="AL371" s="94"/>
      <c r="AM371" s="94"/>
      <c r="AN371" s="94"/>
      <c r="AO371" s="94"/>
      <c r="AP371" s="94"/>
      <c r="AQ371" s="94"/>
      <c r="AR371" s="94"/>
      <c r="AS371" s="94"/>
      <c r="AT371" s="94"/>
      <c r="AU371" s="94"/>
      <c r="AV371" s="94"/>
      <c r="AW371" s="94"/>
      <c r="AX371" s="94"/>
    </row>
    <row r="372" spans="2:50" ht="12.75">
      <c r="B372" s="94"/>
      <c r="C372" s="94"/>
      <c r="D372" s="94"/>
      <c r="E372" s="94"/>
      <c r="F372" s="94"/>
      <c r="G372" s="94"/>
      <c r="H372" s="94"/>
      <c r="I372" s="94"/>
      <c r="J372" s="438"/>
      <c r="K372" s="94"/>
      <c r="L372" s="94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94"/>
      <c r="AG372" s="94"/>
      <c r="AH372" s="94"/>
      <c r="AI372" s="94"/>
      <c r="AJ372" s="94"/>
      <c r="AK372" s="94"/>
      <c r="AL372" s="94"/>
      <c r="AM372" s="94"/>
      <c r="AN372" s="94"/>
      <c r="AO372" s="94"/>
      <c r="AP372" s="94"/>
      <c r="AQ372" s="94"/>
      <c r="AR372" s="94"/>
      <c r="AS372" s="94"/>
      <c r="AT372" s="94"/>
      <c r="AU372" s="94"/>
      <c r="AV372" s="94"/>
      <c r="AW372" s="94"/>
      <c r="AX372" s="94"/>
    </row>
    <row r="373" spans="2:50" ht="12.75">
      <c r="B373" s="94"/>
      <c r="C373" s="94"/>
      <c r="D373" s="94"/>
      <c r="E373" s="94"/>
      <c r="F373" s="94"/>
      <c r="G373" s="94"/>
      <c r="H373" s="94"/>
      <c r="I373" s="94"/>
      <c r="J373" s="438"/>
      <c r="K373" s="94"/>
      <c r="L373" s="94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94"/>
      <c r="AG373" s="94"/>
      <c r="AH373" s="94"/>
      <c r="AI373" s="94"/>
      <c r="AJ373" s="94"/>
      <c r="AK373" s="94"/>
      <c r="AL373" s="94"/>
      <c r="AM373" s="94"/>
      <c r="AN373" s="94"/>
      <c r="AO373" s="94"/>
      <c r="AP373" s="94"/>
      <c r="AQ373" s="94"/>
      <c r="AR373" s="94"/>
      <c r="AS373" s="94"/>
      <c r="AT373" s="94"/>
      <c r="AU373" s="94"/>
      <c r="AV373" s="94"/>
      <c r="AW373" s="94"/>
      <c r="AX373" s="94"/>
    </row>
    <row r="374" spans="2:50" ht="12.75">
      <c r="B374" s="94"/>
      <c r="C374" s="94"/>
      <c r="D374" s="94"/>
      <c r="E374" s="94"/>
      <c r="F374" s="94"/>
      <c r="G374" s="94"/>
      <c r="H374" s="94"/>
      <c r="I374" s="94"/>
      <c r="J374" s="438"/>
      <c r="K374" s="94"/>
      <c r="L374" s="94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94"/>
      <c r="AG374" s="94"/>
      <c r="AH374" s="94"/>
      <c r="AI374" s="94"/>
      <c r="AJ374" s="94"/>
      <c r="AK374" s="94"/>
      <c r="AL374" s="94"/>
      <c r="AM374" s="94"/>
      <c r="AN374" s="94"/>
      <c r="AO374" s="94"/>
      <c r="AP374" s="94"/>
      <c r="AQ374" s="94"/>
      <c r="AR374" s="94"/>
      <c r="AS374" s="94"/>
      <c r="AT374" s="94"/>
      <c r="AU374" s="94"/>
      <c r="AV374" s="94"/>
      <c r="AW374" s="94"/>
      <c r="AX374" s="94"/>
    </row>
    <row r="375" spans="2:50" ht="12.75">
      <c r="B375" s="94"/>
      <c r="C375" s="94"/>
      <c r="D375" s="94"/>
      <c r="E375" s="94"/>
      <c r="F375" s="94"/>
      <c r="G375" s="94"/>
      <c r="H375" s="94"/>
      <c r="I375" s="94"/>
      <c r="J375" s="438"/>
      <c r="K375" s="94"/>
      <c r="L375" s="94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94"/>
      <c r="AG375" s="94"/>
      <c r="AH375" s="94"/>
      <c r="AI375" s="94"/>
      <c r="AJ375" s="94"/>
      <c r="AK375" s="94"/>
      <c r="AL375" s="94"/>
      <c r="AM375" s="94"/>
      <c r="AN375" s="94"/>
      <c r="AO375" s="94"/>
      <c r="AP375" s="94"/>
      <c r="AQ375" s="94"/>
      <c r="AR375" s="94"/>
      <c r="AS375" s="94"/>
      <c r="AT375" s="94"/>
      <c r="AU375" s="94"/>
      <c r="AV375" s="94"/>
      <c r="AW375" s="94"/>
      <c r="AX375" s="94"/>
    </row>
    <row r="376" spans="2:50" ht="12.75">
      <c r="B376" s="94"/>
      <c r="C376" s="94"/>
      <c r="D376" s="94"/>
      <c r="E376" s="94"/>
      <c r="F376" s="94"/>
      <c r="G376" s="94"/>
      <c r="H376" s="94"/>
      <c r="I376" s="94"/>
      <c r="J376" s="438"/>
      <c r="K376" s="94"/>
      <c r="L376" s="94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94"/>
      <c r="AG376" s="94"/>
      <c r="AH376" s="94"/>
      <c r="AI376" s="94"/>
      <c r="AJ376" s="94"/>
      <c r="AK376" s="94"/>
      <c r="AL376" s="94"/>
      <c r="AM376" s="94"/>
      <c r="AN376" s="94"/>
      <c r="AO376" s="94"/>
      <c r="AP376" s="94"/>
      <c r="AQ376" s="94"/>
      <c r="AR376" s="94"/>
      <c r="AS376" s="94"/>
      <c r="AT376" s="94"/>
      <c r="AU376" s="94"/>
      <c r="AV376" s="94"/>
      <c r="AW376" s="94"/>
      <c r="AX376" s="94"/>
    </row>
    <row r="377" spans="2:50" ht="12.75">
      <c r="B377" s="94"/>
      <c r="C377" s="94"/>
      <c r="D377" s="94"/>
      <c r="E377" s="94"/>
      <c r="F377" s="94"/>
      <c r="G377" s="94"/>
      <c r="H377" s="94"/>
      <c r="I377" s="94"/>
      <c r="J377" s="438"/>
      <c r="K377" s="94"/>
      <c r="L377" s="94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94"/>
      <c r="AG377" s="94"/>
      <c r="AH377" s="94"/>
      <c r="AI377" s="94"/>
      <c r="AJ377" s="94"/>
      <c r="AK377" s="94"/>
      <c r="AL377" s="94"/>
      <c r="AM377" s="94"/>
      <c r="AN377" s="94"/>
      <c r="AO377" s="94"/>
      <c r="AP377" s="94"/>
      <c r="AQ377" s="94"/>
      <c r="AR377" s="94"/>
      <c r="AS377" s="94"/>
      <c r="AT377" s="94"/>
      <c r="AU377" s="94"/>
      <c r="AV377" s="94"/>
      <c r="AW377" s="94"/>
      <c r="AX377" s="94"/>
    </row>
    <row r="378" spans="2:50" ht="12.75">
      <c r="B378" s="94"/>
      <c r="C378" s="94"/>
      <c r="D378" s="94"/>
      <c r="E378" s="94"/>
      <c r="F378" s="94"/>
      <c r="G378" s="94"/>
      <c r="H378" s="94"/>
      <c r="I378" s="94"/>
      <c r="J378" s="438"/>
      <c r="K378" s="94"/>
      <c r="L378" s="94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94"/>
      <c r="AG378" s="94"/>
      <c r="AH378" s="94"/>
      <c r="AI378" s="94"/>
      <c r="AJ378" s="94"/>
      <c r="AK378" s="94"/>
      <c r="AL378" s="94"/>
      <c r="AM378" s="94"/>
      <c r="AN378" s="94"/>
      <c r="AO378" s="94"/>
      <c r="AP378" s="94"/>
      <c r="AQ378" s="94"/>
      <c r="AR378" s="94"/>
      <c r="AS378" s="94"/>
      <c r="AT378" s="94"/>
      <c r="AU378" s="94"/>
      <c r="AV378" s="94"/>
      <c r="AW378" s="94"/>
      <c r="AX378" s="94"/>
    </row>
    <row r="379" spans="2:50" ht="12.75">
      <c r="B379" s="94"/>
      <c r="C379" s="94"/>
      <c r="D379" s="94"/>
      <c r="E379" s="94"/>
      <c r="F379" s="94"/>
      <c r="G379" s="94"/>
      <c r="H379" s="94"/>
      <c r="I379" s="94"/>
      <c r="J379" s="438"/>
      <c r="K379" s="94"/>
      <c r="L379" s="94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94"/>
      <c r="AG379" s="94"/>
      <c r="AH379" s="94"/>
      <c r="AI379" s="94"/>
      <c r="AJ379" s="94"/>
      <c r="AK379" s="94"/>
      <c r="AL379" s="94"/>
      <c r="AM379" s="94"/>
      <c r="AN379" s="94"/>
      <c r="AO379" s="94"/>
      <c r="AP379" s="94"/>
      <c r="AQ379" s="94"/>
      <c r="AR379" s="94"/>
      <c r="AS379" s="94"/>
      <c r="AT379" s="94"/>
      <c r="AU379" s="94"/>
      <c r="AV379" s="94"/>
      <c r="AW379" s="94"/>
      <c r="AX379" s="94"/>
    </row>
    <row r="380" spans="2:50" ht="12.75">
      <c r="B380" s="94"/>
      <c r="C380" s="94"/>
      <c r="D380" s="94"/>
      <c r="E380" s="94"/>
      <c r="F380" s="94"/>
      <c r="G380" s="94"/>
      <c r="H380" s="94"/>
      <c r="I380" s="94"/>
      <c r="J380" s="438"/>
      <c r="K380" s="94"/>
      <c r="L380" s="94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94"/>
      <c r="AG380" s="94"/>
      <c r="AH380" s="94"/>
      <c r="AI380" s="94"/>
      <c r="AJ380" s="94"/>
      <c r="AK380" s="94"/>
      <c r="AL380" s="94"/>
      <c r="AM380" s="94"/>
      <c r="AN380" s="94"/>
      <c r="AO380" s="94"/>
      <c r="AP380" s="94"/>
      <c r="AQ380" s="94"/>
      <c r="AR380" s="94"/>
      <c r="AS380" s="94"/>
      <c r="AT380" s="94"/>
      <c r="AU380" s="94"/>
      <c r="AV380" s="94"/>
      <c r="AW380" s="94"/>
      <c r="AX380" s="94"/>
    </row>
    <row r="381" spans="2:50" ht="12.75">
      <c r="B381" s="94"/>
      <c r="C381" s="94"/>
      <c r="D381" s="94"/>
      <c r="E381" s="94"/>
      <c r="F381" s="94"/>
      <c r="G381" s="94"/>
      <c r="H381" s="94"/>
      <c r="I381" s="94"/>
      <c r="J381" s="438"/>
      <c r="K381" s="94"/>
      <c r="L381" s="94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94"/>
      <c r="AG381" s="94"/>
      <c r="AH381" s="94"/>
      <c r="AI381" s="94"/>
      <c r="AJ381" s="94"/>
      <c r="AK381" s="94"/>
      <c r="AL381" s="94"/>
      <c r="AM381" s="94"/>
      <c r="AN381" s="94"/>
      <c r="AO381" s="94"/>
      <c r="AP381" s="94"/>
      <c r="AQ381" s="94"/>
      <c r="AR381" s="94"/>
      <c r="AS381" s="94"/>
      <c r="AT381" s="94"/>
      <c r="AU381" s="94"/>
      <c r="AV381" s="94"/>
      <c r="AW381" s="94"/>
      <c r="AX381" s="94"/>
    </row>
    <row r="382" spans="2:50" ht="12.75">
      <c r="B382" s="94"/>
      <c r="C382" s="94"/>
      <c r="D382" s="94"/>
      <c r="E382" s="94"/>
      <c r="F382" s="94"/>
      <c r="G382" s="94"/>
      <c r="H382" s="94"/>
      <c r="I382" s="94"/>
      <c r="J382" s="438"/>
      <c r="K382" s="94"/>
      <c r="L382" s="94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94"/>
      <c r="AG382" s="94"/>
      <c r="AH382" s="94"/>
      <c r="AI382" s="94"/>
      <c r="AJ382" s="94"/>
      <c r="AK382" s="94"/>
      <c r="AL382" s="94"/>
      <c r="AM382" s="94"/>
      <c r="AN382" s="94"/>
      <c r="AO382" s="94"/>
      <c r="AP382" s="94"/>
      <c r="AQ382" s="94"/>
      <c r="AR382" s="94"/>
      <c r="AS382" s="94"/>
      <c r="AT382" s="94"/>
      <c r="AU382" s="94"/>
      <c r="AV382" s="94"/>
      <c r="AW382" s="94"/>
      <c r="AX382" s="94"/>
    </row>
    <row r="383" spans="2:50" ht="12.75">
      <c r="B383" s="94"/>
      <c r="C383" s="94"/>
      <c r="D383" s="94"/>
      <c r="E383" s="94"/>
      <c r="F383" s="94"/>
      <c r="G383" s="94"/>
      <c r="H383" s="94"/>
      <c r="I383" s="94"/>
      <c r="J383" s="438"/>
      <c r="K383" s="94"/>
      <c r="L383" s="94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94"/>
      <c r="AG383" s="94"/>
      <c r="AH383" s="94"/>
      <c r="AI383" s="94"/>
      <c r="AJ383" s="94"/>
      <c r="AK383" s="94"/>
      <c r="AL383" s="94"/>
      <c r="AM383" s="94"/>
      <c r="AN383" s="94"/>
      <c r="AO383" s="94"/>
      <c r="AP383" s="94"/>
      <c r="AQ383" s="94"/>
      <c r="AR383" s="94"/>
      <c r="AS383" s="94"/>
      <c r="AT383" s="94"/>
      <c r="AU383" s="94"/>
      <c r="AV383" s="94"/>
      <c r="AW383" s="94"/>
      <c r="AX383" s="94"/>
    </row>
    <row r="384" spans="2:50" ht="12.75">
      <c r="B384" s="94"/>
      <c r="C384" s="94"/>
      <c r="D384" s="94"/>
      <c r="E384" s="94"/>
      <c r="F384" s="94"/>
      <c r="G384" s="94"/>
      <c r="H384" s="94"/>
      <c r="I384" s="94"/>
      <c r="J384" s="438"/>
      <c r="K384" s="94"/>
      <c r="L384" s="94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94"/>
      <c r="AG384" s="94"/>
      <c r="AH384" s="94"/>
      <c r="AI384" s="94"/>
      <c r="AJ384" s="94"/>
      <c r="AK384" s="94"/>
      <c r="AL384" s="94"/>
      <c r="AM384" s="94"/>
      <c r="AN384" s="94"/>
      <c r="AO384" s="94"/>
      <c r="AP384" s="94"/>
      <c r="AQ384" s="94"/>
      <c r="AR384" s="94"/>
      <c r="AS384" s="94"/>
      <c r="AT384" s="94"/>
      <c r="AU384" s="94"/>
      <c r="AV384" s="94"/>
      <c r="AW384" s="94"/>
      <c r="AX384" s="94"/>
    </row>
    <row r="385" spans="2:50" ht="12.75">
      <c r="B385" s="94"/>
      <c r="C385" s="94"/>
      <c r="D385" s="94"/>
      <c r="E385" s="94"/>
      <c r="F385" s="94"/>
      <c r="G385" s="94"/>
      <c r="H385" s="94"/>
      <c r="I385" s="94"/>
      <c r="J385" s="438"/>
      <c r="K385" s="94"/>
      <c r="L385" s="94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94"/>
      <c r="AG385" s="94"/>
      <c r="AH385" s="94"/>
      <c r="AI385" s="94"/>
      <c r="AJ385" s="94"/>
      <c r="AK385" s="94"/>
      <c r="AL385" s="94"/>
      <c r="AM385" s="94"/>
      <c r="AN385" s="94"/>
      <c r="AO385" s="94"/>
      <c r="AP385" s="94"/>
      <c r="AQ385" s="94"/>
      <c r="AR385" s="94"/>
      <c r="AS385" s="94"/>
      <c r="AT385" s="94"/>
      <c r="AU385" s="94"/>
      <c r="AV385" s="94"/>
      <c r="AW385" s="94"/>
      <c r="AX385" s="94"/>
    </row>
    <row r="386" spans="2:50" ht="12.75">
      <c r="B386" s="94"/>
      <c r="C386" s="94"/>
      <c r="D386" s="94"/>
      <c r="E386" s="94"/>
      <c r="F386" s="94"/>
      <c r="G386" s="94"/>
      <c r="H386" s="94"/>
      <c r="I386" s="94"/>
      <c r="J386" s="438"/>
      <c r="K386" s="94"/>
      <c r="L386" s="94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94"/>
      <c r="AG386" s="94"/>
      <c r="AH386" s="94"/>
      <c r="AI386" s="94"/>
      <c r="AJ386" s="94"/>
      <c r="AK386" s="94"/>
      <c r="AL386" s="94"/>
      <c r="AM386" s="94"/>
      <c r="AN386" s="94"/>
      <c r="AO386" s="94"/>
      <c r="AP386" s="94"/>
      <c r="AQ386" s="94"/>
      <c r="AR386" s="94"/>
      <c r="AS386" s="94"/>
      <c r="AT386" s="94"/>
      <c r="AU386" s="94"/>
      <c r="AV386" s="94"/>
      <c r="AW386" s="94"/>
      <c r="AX386" s="94"/>
    </row>
    <row r="387" spans="2:50" ht="12.75">
      <c r="B387" s="94"/>
      <c r="C387" s="94"/>
      <c r="D387" s="94"/>
      <c r="E387" s="94"/>
      <c r="F387" s="94"/>
      <c r="G387" s="94"/>
      <c r="H387" s="94"/>
      <c r="I387" s="94"/>
      <c r="J387" s="438"/>
      <c r="K387" s="94"/>
      <c r="L387" s="94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94"/>
      <c r="AG387" s="94"/>
      <c r="AH387" s="94"/>
      <c r="AI387" s="94"/>
      <c r="AJ387" s="94"/>
      <c r="AK387" s="94"/>
      <c r="AL387" s="94"/>
      <c r="AM387" s="94"/>
      <c r="AN387" s="94"/>
      <c r="AO387" s="94"/>
      <c r="AP387" s="94"/>
      <c r="AQ387" s="94"/>
      <c r="AR387" s="94"/>
      <c r="AS387" s="94"/>
      <c r="AT387" s="94"/>
      <c r="AU387" s="94"/>
      <c r="AV387" s="94"/>
      <c r="AW387" s="94"/>
      <c r="AX387" s="94"/>
    </row>
    <row r="388" spans="2:50" ht="12.75">
      <c r="B388" s="94"/>
      <c r="C388" s="94"/>
      <c r="D388" s="94"/>
      <c r="E388" s="94"/>
      <c r="F388" s="94"/>
      <c r="G388" s="94"/>
      <c r="H388" s="94"/>
      <c r="I388" s="94"/>
      <c r="J388" s="438"/>
      <c r="K388" s="94"/>
      <c r="L388" s="94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94"/>
      <c r="AG388" s="94"/>
      <c r="AH388" s="94"/>
      <c r="AI388" s="94"/>
      <c r="AJ388" s="94"/>
      <c r="AK388" s="94"/>
      <c r="AL388" s="94"/>
      <c r="AM388" s="94"/>
      <c r="AN388" s="94"/>
      <c r="AO388" s="94"/>
      <c r="AP388" s="94"/>
      <c r="AQ388" s="94"/>
      <c r="AR388" s="94"/>
      <c r="AS388" s="94"/>
      <c r="AT388" s="94"/>
      <c r="AU388" s="94"/>
      <c r="AV388" s="94"/>
      <c r="AW388" s="94"/>
      <c r="AX388" s="94"/>
    </row>
    <row r="389" spans="2:50" ht="12.75">
      <c r="B389" s="94"/>
      <c r="C389" s="94"/>
      <c r="D389" s="94"/>
      <c r="E389" s="94"/>
      <c r="F389" s="94"/>
      <c r="G389" s="94"/>
      <c r="H389" s="94"/>
      <c r="I389" s="94"/>
      <c r="J389" s="438"/>
      <c r="K389" s="94"/>
      <c r="L389" s="94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94"/>
      <c r="AG389" s="94"/>
      <c r="AH389" s="94"/>
      <c r="AI389" s="94"/>
      <c r="AJ389" s="94"/>
      <c r="AK389" s="94"/>
      <c r="AL389" s="94"/>
      <c r="AM389" s="94"/>
      <c r="AN389" s="94"/>
      <c r="AO389" s="94"/>
      <c r="AP389" s="94"/>
      <c r="AQ389" s="94"/>
      <c r="AR389" s="94"/>
      <c r="AS389" s="94"/>
      <c r="AT389" s="94"/>
      <c r="AU389" s="94"/>
      <c r="AV389" s="94"/>
      <c r="AW389" s="94"/>
      <c r="AX389" s="94"/>
    </row>
    <row r="390" spans="2:50" ht="12.75">
      <c r="B390" s="94"/>
      <c r="C390" s="94"/>
      <c r="D390" s="94"/>
      <c r="E390" s="94"/>
      <c r="F390" s="94"/>
      <c r="G390" s="94"/>
      <c r="H390" s="94"/>
      <c r="I390" s="94"/>
      <c r="J390" s="438"/>
      <c r="K390" s="94"/>
      <c r="L390" s="94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94"/>
      <c r="AG390" s="94"/>
      <c r="AH390" s="94"/>
      <c r="AI390" s="94"/>
      <c r="AJ390" s="94"/>
      <c r="AK390" s="94"/>
      <c r="AL390" s="94"/>
      <c r="AM390" s="94"/>
      <c r="AN390" s="94"/>
      <c r="AO390" s="94"/>
      <c r="AP390" s="94"/>
      <c r="AQ390" s="94"/>
      <c r="AR390" s="94"/>
      <c r="AS390" s="94"/>
      <c r="AT390" s="94"/>
      <c r="AU390" s="94"/>
      <c r="AV390" s="94"/>
      <c r="AW390" s="94"/>
      <c r="AX390" s="94"/>
    </row>
    <row r="391" spans="2:50" ht="12.75">
      <c r="B391" s="94"/>
      <c r="C391" s="94"/>
      <c r="D391" s="94"/>
      <c r="E391" s="94"/>
      <c r="F391" s="94"/>
      <c r="G391" s="94"/>
      <c r="H391" s="94"/>
      <c r="I391" s="94"/>
      <c r="J391" s="438"/>
      <c r="K391" s="94"/>
      <c r="L391" s="94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94"/>
      <c r="AG391" s="94"/>
      <c r="AH391" s="94"/>
      <c r="AI391" s="94"/>
      <c r="AJ391" s="94"/>
      <c r="AK391" s="94"/>
      <c r="AL391" s="94"/>
      <c r="AM391" s="94"/>
      <c r="AN391" s="94"/>
      <c r="AO391" s="94"/>
      <c r="AP391" s="94"/>
      <c r="AQ391" s="94"/>
      <c r="AR391" s="94"/>
      <c r="AS391" s="94"/>
      <c r="AT391" s="94"/>
      <c r="AU391" s="94"/>
      <c r="AV391" s="94"/>
      <c r="AW391" s="94"/>
      <c r="AX391" s="94"/>
    </row>
    <row r="392" spans="2:50" ht="12.75">
      <c r="B392" s="94"/>
      <c r="C392" s="94"/>
      <c r="D392" s="94"/>
      <c r="E392" s="94"/>
      <c r="F392" s="94"/>
      <c r="G392" s="94"/>
      <c r="H392" s="94"/>
      <c r="I392" s="94"/>
      <c r="J392" s="438"/>
      <c r="K392" s="94"/>
      <c r="L392" s="94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94"/>
      <c r="AG392" s="94"/>
      <c r="AH392" s="94"/>
      <c r="AI392" s="94"/>
      <c r="AJ392" s="94"/>
      <c r="AK392" s="94"/>
      <c r="AL392" s="94"/>
      <c r="AM392" s="94"/>
      <c r="AN392" s="94"/>
      <c r="AO392" s="94"/>
      <c r="AP392" s="94"/>
      <c r="AQ392" s="94"/>
      <c r="AR392" s="94"/>
      <c r="AS392" s="94"/>
      <c r="AT392" s="94"/>
      <c r="AU392" s="94"/>
      <c r="AV392" s="94"/>
      <c r="AW392" s="94"/>
      <c r="AX392" s="94"/>
    </row>
    <row r="393" spans="2:50" ht="12.75">
      <c r="B393" s="94"/>
      <c r="C393" s="94"/>
      <c r="D393" s="94"/>
      <c r="E393" s="94"/>
      <c r="F393" s="94"/>
      <c r="G393" s="94"/>
      <c r="H393" s="94"/>
      <c r="I393" s="94"/>
      <c r="J393" s="438"/>
      <c r="K393" s="94"/>
      <c r="L393" s="94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94"/>
      <c r="AG393" s="94"/>
      <c r="AH393" s="94"/>
      <c r="AI393" s="94"/>
      <c r="AJ393" s="94"/>
      <c r="AK393" s="94"/>
      <c r="AL393" s="94"/>
      <c r="AM393" s="94"/>
      <c r="AN393" s="94"/>
      <c r="AO393" s="94"/>
      <c r="AP393" s="94"/>
      <c r="AQ393" s="94"/>
      <c r="AR393" s="94"/>
      <c r="AS393" s="94"/>
      <c r="AT393" s="94"/>
      <c r="AU393" s="94"/>
      <c r="AV393" s="94"/>
      <c r="AW393" s="94"/>
      <c r="AX393" s="94"/>
    </row>
    <row r="394" spans="2:50" ht="12.75">
      <c r="B394" s="94"/>
      <c r="C394" s="94"/>
      <c r="D394" s="94"/>
      <c r="E394" s="94"/>
      <c r="F394" s="94"/>
      <c r="G394" s="94"/>
      <c r="H394" s="94"/>
      <c r="I394" s="94"/>
      <c r="J394" s="438"/>
      <c r="K394" s="94"/>
      <c r="L394" s="94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94"/>
      <c r="AG394" s="94"/>
      <c r="AH394" s="94"/>
      <c r="AI394" s="94"/>
      <c r="AJ394" s="94"/>
      <c r="AK394" s="94"/>
      <c r="AL394" s="94"/>
      <c r="AM394" s="94"/>
      <c r="AN394" s="94"/>
      <c r="AO394" s="94"/>
      <c r="AP394" s="94"/>
      <c r="AQ394" s="94"/>
      <c r="AR394" s="94"/>
      <c r="AS394" s="94"/>
      <c r="AT394" s="94"/>
      <c r="AU394" s="94"/>
      <c r="AV394" s="94"/>
      <c r="AW394" s="94"/>
      <c r="AX394" s="94"/>
    </row>
    <row r="395" spans="2:50" ht="12.75">
      <c r="B395" s="94"/>
      <c r="C395" s="94"/>
      <c r="D395" s="94"/>
      <c r="E395" s="94"/>
      <c r="F395" s="94"/>
      <c r="G395" s="94"/>
      <c r="H395" s="94"/>
      <c r="I395" s="94"/>
      <c r="J395" s="438"/>
      <c r="K395" s="94"/>
      <c r="L395" s="94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94"/>
      <c r="AG395" s="94"/>
      <c r="AH395" s="94"/>
      <c r="AI395" s="94"/>
      <c r="AJ395" s="94"/>
      <c r="AK395" s="94"/>
      <c r="AL395" s="94"/>
      <c r="AM395" s="94"/>
      <c r="AN395" s="94"/>
      <c r="AO395" s="94"/>
      <c r="AP395" s="94"/>
      <c r="AQ395" s="94"/>
      <c r="AR395" s="94"/>
      <c r="AS395" s="94"/>
      <c r="AT395" s="94"/>
      <c r="AU395" s="94"/>
      <c r="AV395" s="94"/>
      <c r="AW395" s="94"/>
      <c r="AX395" s="94"/>
    </row>
    <row r="396" spans="2:50" ht="12.75">
      <c r="B396" s="94"/>
      <c r="C396" s="94"/>
      <c r="D396" s="94"/>
      <c r="E396" s="94"/>
      <c r="F396" s="94"/>
      <c r="G396" s="94"/>
      <c r="H396" s="94"/>
      <c r="I396" s="94"/>
      <c r="J396" s="438"/>
      <c r="K396" s="94"/>
      <c r="L396" s="94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94"/>
      <c r="AG396" s="94"/>
      <c r="AH396" s="94"/>
      <c r="AI396" s="94"/>
      <c r="AJ396" s="94"/>
      <c r="AK396" s="94"/>
      <c r="AL396" s="94"/>
      <c r="AM396" s="94"/>
      <c r="AN396" s="94"/>
      <c r="AO396" s="94"/>
      <c r="AP396" s="94"/>
      <c r="AQ396" s="94"/>
      <c r="AR396" s="94"/>
      <c r="AS396" s="94"/>
      <c r="AT396" s="94"/>
      <c r="AU396" s="94"/>
      <c r="AV396" s="94"/>
      <c r="AW396" s="94"/>
      <c r="AX396" s="94"/>
    </row>
    <row r="397" spans="2:50" ht="12.75">
      <c r="B397" s="94"/>
      <c r="C397" s="94"/>
      <c r="D397" s="94"/>
      <c r="E397" s="94"/>
      <c r="F397" s="94"/>
      <c r="G397" s="94"/>
      <c r="H397" s="94"/>
      <c r="I397" s="94"/>
      <c r="J397" s="438"/>
      <c r="K397" s="94"/>
      <c r="L397" s="94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94"/>
      <c r="AG397" s="94"/>
      <c r="AH397" s="94"/>
      <c r="AI397" s="94"/>
      <c r="AJ397" s="94"/>
      <c r="AK397" s="94"/>
      <c r="AL397" s="94"/>
      <c r="AM397" s="94"/>
      <c r="AN397" s="94"/>
      <c r="AO397" s="94"/>
      <c r="AP397" s="94"/>
      <c r="AQ397" s="94"/>
      <c r="AR397" s="94"/>
      <c r="AS397" s="94"/>
      <c r="AT397" s="94"/>
      <c r="AU397" s="94"/>
      <c r="AV397" s="94"/>
      <c r="AW397" s="94"/>
      <c r="AX397" s="94"/>
    </row>
    <row r="398" spans="2:50" ht="12.75">
      <c r="B398" s="94"/>
      <c r="C398" s="94"/>
      <c r="D398" s="94"/>
      <c r="E398" s="94"/>
      <c r="F398" s="94"/>
      <c r="G398" s="94"/>
      <c r="H398" s="94"/>
      <c r="I398" s="94"/>
      <c r="J398" s="438"/>
      <c r="K398" s="94"/>
      <c r="L398" s="94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94"/>
      <c r="AG398" s="94"/>
      <c r="AH398" s="94"/>
      <c r="AI398" s="94"/>
      <c r="AJ398" s="94"/>
      <c r="AK398" s="94"/>
      <c r="AL398" s="94"/>
      <c r="AM398" s="94"/>
      <c r="AN398" s="94"/>
      <c r="AO398" s="94"/>
      <c r="AP398" s="94"/>
      <c r="AQ398" s="94"/>
      <c r="AR398" s="94"/>
      <c r="AS398" s="94"/>
      <c r="AT398" s="94"/>
      <c r="AU398" s="94"/>
      <c r="AV398" s="94"/>
      <c r="AW398" s="94"/>
      <c r="AX398" s="94"/>
    </row>
    <row r="399" spans="2:50" ht="12.75">
      <c r="B399" s="94"/>
      <c r="C399" s="94"/>
      <c r="D399" s="94"/>
      <c r="E399" s="94"/>
      <c r="F399" s="94"/>
      <c r="G399" s="94"/>
      <c r="H399" s="94"/>
      <c r="I399" s="94"/>
      <c r="J399" s="438"/>
      <c r="K399" s="94"/>
      <c r="L399" s="94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94"/>
      <c r="AG399" s="94"/>
      <c r="AH399" s="94"/>
      <c r="AI399" s="94"/>
      <c r="AJ399" s="94"/>
      <c r="AK399" s="94"/>
      <c r="AL399" s="94"/>
      <c r="AM399" s="94"/>
      <c r="AN399" s="94"/>
      <c r="AO399" s="94"/>
      <c r="AP399" s="94"/>
      <c r="AQ399" s="94"/>
      <c r="AR399" s="94"/>
      <c r="AS399" s="94"/>
      <c r="AT399" s="94"/>
      <c r="AU399" s="94"/>
      <c r="AV399" s="94"/>
      <c r="AW399" s="94"/>
      <c r="AX399" s="94"/>
    </row>
    <row r="400" spans="2:50" ht="12.75">
      <c r="B400" s="94"/>
      <c r="C400" s="94"/>
      <c r="D400" s="94"/>
      <c r="E400" s="94"/>
      <c r="F400" s="94"/>
      <c r="G400" s="94"/>
      <c r="H400" s="94"/>
      <c r="I400" s="94"/>
      <c r="J400" s="438"/>
      <c r="K400" s="94"/>
      <c r="L400" s="94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94"/>
      <c r="AG400" s="94"/>
      <c r="AH400" s="94"/>
      <c r="AI400" s="94"/>
      <c r="AJ400" s="94"/>
      <c r="AK400" s="94"/>
      <c r="AL400" s="94"/>
      <c r="AM400" s="94"/>
      <c r="AN400" s="94"/>
      <c r="AO400" s="94"/>
      <c r="AP400" s="94"/>
      <c r="AQ400" s="94"/>
      <c r="AR400" s="94"/>
      <c r="AS400" s="94"/>
      <c r="AT400" s="94"/>
      <c r="AU400" s="94"/>
      <c r="AV400" s="94"/>
      <c r="AW400" s="94"/>
      <c r="AX400" s="94"/>
    </row>
    <row r="401" spans="2:50" ht="12.75">
      <c r="B401" s="94"/>
      <c r="C401" s="94"/>
      <c r="D401" s="94"/>
      <c r="E401" s="94"/>
      <c r="F401" s="94"/>
      <c r="G401" s="94"/>
      <c r="H401" s="94"/>
      <c r="I401" s="94"/>
      <c r="J401" s="438"/>
      <c r="K401" s="94"/>
      <c r="L401" s="94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94"/>
      <c r="AG401" s="94"/>
      <c r="AH401" s="94"/>
      <c r="AI401" s="94"/>
      <c r="AJ401" s="94"/>
      <c r="AK401" s="94"/>
      <c r="AL401" s="94"/>
      <c r="AM401" s="94"/>
      <c r="AN401" s="94"/>
      <c r="AO401" s="94"/>
      <c r="AP401" s="94"/>
      <c r="AQ401" s="94"/>
      <c r="AR401" s="94"/>
      <c r="AS401" s="94"/>
      <c r="AT401" s="94"/>
      <c r="AU401" s="94"/>
      <c r="AV401" s="94"/>
      <c r="AW401" s="94"/>
      <c r="AX401" s="94"/>
    </row>
    <row r="402" spans="2:50" ht="12.75">
      <c r="B402" s="94"/>
      <c r="C402" s="94"/>
      <c r="D402" s="94"/>
      <c r="E402" s="94"/>
      <c r="F402" s="94"/>
      <c r="G402" s="94"/>
      <c r="H402" s="94"/>
      <c r="I402" s="94"/>
      <c r="J402" s="438"/>
      <c r="K402" s="94"/>
      <c r="L402" s="94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94"/>
      <c r="AG402" s="94"/>
      <c r="AH402" s="94"/>
      <c r="AI402" s="94"/>
      <c r="AJ402" s="94"/>
      <c r="AK402" s="94"/>
      <c r="AL402" s="94"/>
      <c r="AM402" s="94"/>
      <c r="AN402" s="94"/>
      <c r="AO402" s="94"/>
      <c r="AP402" s="94"/>
      <c r="AQ402" s="94"/>
      <c r="AR402" s="94"/>
      <c r="AS402" s="94"/>
      <c r="AT402" s="94"/>
      <c r="AU402" s="94"/>
      <c r="AV402" s="94"/>
      <c r="AW402" s="94"/>
      <c r="AX402" s="94"/>
    </row>
    <row r="403" spans="2:50" ht="12.75">
      <c r="B403" s="94"/>
      <c r="C403" s="94"/>
      <c r="D403" s="94"/>
      <c r="E403" s="94"/>
      <c r="F403" s="94"/>
      <c r="G403" s="94"/>
      <c r="H403" s="94"/>
      <c r="I403" s="94"/>
      <c r="J403" s="438"/>
      <c r="K403" s="94"/>
      <c r="L403" s="94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94"/>
      <c r="AG403" s="94"/>
      <c r="AH403" s="94"/>
      <c r="AI403" s="94"/>
      <c r="AJ403" s="94"/>
      <c r="AK403" s="94"/>
      <c r="AL403" s="94"/>
      <c r="AM403" s="94"/>
      <c r="AN403" s="94"/>
      <c r="AO403" s="94"/>
      <c r="AP403" s="94"/>
      <c r="AQ403" s="94"/>
      <c r="AR403" s="94"/>
      <c r="AS403" s="94"/>
      <c r="AT403" s="94"/>
      <c r="AU403" s="94"/>
      <c r="AV403" s="94"/>
      <c r="AW403" s="94"/>
      <c r="AX403" s="94"/>
    </row>
    <row r="404" spans="2:50" ht="12.75">
      <c r="B404" s="94"/>
      <c r="C404" s="94"/>
      <c r="D404" s="94"/>
      <c r="E404" s="94"/>
      <c r="F404" s="94"/>
      <c r="G404" s="94"/>
      <c r="H404" s="94"/>
      <c r="I404" s="94"/>
      <c r="J404" s="438"/>
      <c r="K404" s="94"/>
      <c r="L404" s="94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94"/>
      <c r="AG404" s="94"/>
      <c r="AH404" s="94"/>
      <c r="AI404" s="94"/>
      <c r="AJ404" s="94"/>
      <c r="AK404" s="94"/>
      <c r="AL404" s="94"/>
      <c r="AM404" s="94"/>
      <c r="AN404" s="94"/>
      <c r="AO404" s="94"/>
      <c r="AP404" s="94"/>
      <c r="AQ404" s="94"/>
      <c r="AR404" s="94"/>
      <c r="AS404" s="94"/>
      <c r="AT404" s="94"/>
      <c r="AU404" s="94"/>
      <c r="AV404" s="94"/>
      <c r="AW404" s="94"/>
      <c r="AX404" s="94"/>
    </row>
    <row r="405" spans="2:50" ht="12.75">
      <c r="B405" s="94"/>
      <c r="C405" s="94"/>
      <c r="D405" s="94"/>
      <c r="E405" s="94"/>
      <c r="F405" s="94"/>
      <c r="G405" s="94"/>
      <c r="H405" s="94"/>
      <c r="I405" s="94"/>
      <c r="J405" s="438"/>
      <c r="K405" s="94"/>
      <c r="L405" s="94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94"/>
      <c r="AG405" s="94"/>
      <c r="AH405" s="94"/>
      <c r="AI405" s="94"/>
      <c r="AJ405" s="94"/>
      <c r="AK405" s="94"/>
      <c r="AL405" s="94"/>
      <c r="AM405" s="94"/>
      <c r="AN405" s="94"/>
      <c r="AO405" s="94"/>
      <c r="AP405" s="94"/>
      <c r="AQ405" s="94"/>
      <c r="AR405" s="94"/>
      <c r="AS405" s="94"/>
      <c r="AT405" s="94"/>
      <c r="AU405" s="94"/>
      <c r="AV405" s="94"/>
      <c r="AW405" s="94"/>
      <c r="AX405" s="94"/>
    </row>
    <row r="406" spans="2:50" ht="12.75">
      <c r="B406" s="94"/>
      <c r="C406" s="94"/>
      <c r="D406" s="94"/>
      <c r="E406" s="94"/>
      <c r="F406" s="94"/>
      <c r="G406" s="94"/>
      <c r="H406" s="94"/>
      <c r="I406" s="94"/>
      <c r="J406" s="438"/>
      <c r="K406" s="94"/>
      <c r="L406" s="94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94"/>
      <c r="AG406" s="94"/>
      <c r="AH406" s="94"/>
      <c r="AI406" s="94"/>
      <c r="AJ406" s="94"/>
      <c r="AK406" s="94"/>
      <c r="AL406" s="94"/>
      <c r="AM406" s="94"/>
      <c r="AN406" s="94"/>
      <c r="AO406" s="94"/>
      <c r="AP406" s="94"/>
      <c r="AQ406" s="94"/>
      <c r="AR406" s="94"/>
      <c r="AS406" s="94"/>
      <c r="AT406" s="94"/>
      <c r="AU406" s="94"/>
      <c r="AV406" s="94"/>
      <c r="AW406" s="94"/>
      <c r="AX406" s="94"/>
    </row>
    <row r="407" spans="2:50" ht="12.75">
      <c r="B407" s="94"/>
      <c r="C407" s="94"/>
      <c r="D407" s="94"/>
      <c r="E407" s="94"/>
      <c r="F407" s="94"/>
      <c r="G407" s="94"/>
      <c r="H407" s="94"/>
      <c r="I407" s="94"/>
      <c r="J407" s="438"/>
      <c r="K407" s="94"/>
      <c r="L407" s="94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94"/>
      <c r="AG407" s="94"/>
      <c r="AH407" s="94"/>
      <c r="AI407" s="94"/>
      <c r="AJ407" s="94"/>
      <c r="AK407" s="94"/>
      <c r="AL407" s="94"/>
      <c r="AM407" s="94"/>
      <c r="AN407" s="94"/>
      <c r="AO407" s="94"/>
      <c r="AP407" s="94"/>
      <c r="AQ407" s="94"/>
      <c r="AR407" s="94"/>
      <c r="AS407" s="94"/>
      <c r="AT407" s="94"/>
      <c r="AU407" s="94"/>
      <c r="AV407" s="94"/>
      <c r="AW407" s="94"/>
      <c r="AX407" s="94"/>
    </row>
    <row r="408" spans="2:50" ht="12.75">
      <c r="B408" s="94"/>
      <c r="C408" s="94"/>
      <c r="D408" s="94"/>
      <c r="E408" s="94"/>
      <c r="F408" s="94"/>
      <c r="G408" s="94"/>
      <c r="H408" s="94"/>
      <c r="I408" s="94"/>
      <c r="J408" s="438"/>
      <c r="K408" s="94"/>
      <c r="L408" s="94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94"/>
      <c r="AG408" s="94"/>
      <c r="AH408" s="94"/>
      <c r="AI408" s="94"/>
      <c r="AJ408" s="94"/>
      <c r="AK408" s="94"/>
      <c r="AL408" s="94"/>
      <c r="AM408" s="94"/>
      <c r="AN408" s="94"/>
      <c r="AO408" s="94"/>
      <c r="AP408" s="94"/>
      <c r="AQ408" s="94"/>
      <c r="AR408" s="94"/>
      <c r="AS408" s="94"/>
      <c r="AT408" s="94"/>
      <c r="AU408" s="94"/>
      <c r="AV408" s="94"/>
      <c r="AW408" s="94"/>
      <c r="AX408" s="94"/>
    </row>
    <row r="409" spans="2:50" ht="12.75">
      <c r="B409" s="94"/>
      <c r="C409" s="94"/>
      <c r="D409" s="94"/>
      <c r="E409" s="94"/>
      <c r="F409" s="94"/>
      <c r="G409" s="94"/>
      <c r="H409" s="94"/>
      <c r="I409" s="94"/>
      <c r="J409" s="438"/>
      <c r="K409" s="94"/>
      <c r="L409" s="94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94"/>
      <c r="AG409" s="94"/>
      <c r="AH409" s="94"/>
      <c r="AI409" s="94"/>
      <c r="AJ409" s="94"/>
      <c r="AK409" s="94"/>
      <c r="AL409" s="94"/>
      <c r="AM409" s="94"/>
      <c r="AN409" s="94"/>
      <c r="AO409" s="94"/>
      <c r="AP409" s="94"/>
      <c r="AQ409" s="94"/>
      <c r="AR409" s="94"/>
      <c r="AS409" s="94"/>
      <c r="AT409" s="94"/>
      <c r="AU409" s="94"/>
      <c r="AV409" s="94"/>
      <c r="AW409" s="94"/>
      <c r="AX409" s="94"/>
    </row>
    <row r="410" spans="2:50" ht="12.75">
      <c r="B410" s="94"/>
      <c r="C410" s="94"/>
      <c r="D410" s="94"/>
      <c r="E410" s="94"/>
      <c r="F410" s="94"/>
      <c r="G410" s="94"/>
      <c r="H410" s="94"/>
      <c r="I410" s="94"/>
      <c r="J410" s="438"/>
      <c r="K410" s="94"/>
      <c r="L410" s="94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94"/>
      <c r="AG410" s="94"/>
      <c r="AH410" s="94"/>
      <c r="AI410" s="94"/>
      <c r="AJ410" s="94"/>
      <c r="AK410" s="94"/>
      <c r="AL410" s="94"/>
      <c r="AM410" s="94"/>
      <c r="AN410" s="94"/>
      <c r="AO410" s="94"/>
      <c r="AP410" s="94"/>
      <c r="AQ410" s="94"/>
      <c r="AR410" s="94"/>
      <c r="AS410" s="94"/>
      <c r="AT410" s="94"/>
      <c r="AU410" s="94"/>
      <c r="AV410" s="94"/>
      <c r="AW410" s="94"/>
      <c r="AX410" s="94"/>
    </row>
    <row r="411" spans="2:50" ht="12.75">
      <c r="B411" s="94"/>
      <c r="C411" s="94"/>
      <c r="D411" s="94"/>
      <c r="E411" s="94"/>
      <c r="F411" s="94"/>
      <c r="G411" s="94"/>
      <c r="H411" s="94"/>
      <c r="I411" s="94"/>
      <c r="J411" s="438"/>
      <c r="K411" s="94"/>
      <c r="L411" s="94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94"/>
      <c r="AG411" s="94"/>
      <c r="AH411" s="94"/>
      <c r="AI411" s="94"/>
      <c r="AJ411" s="94"/>
      <c r="AK411" s="94"/>
      <c r="AL411" s="94"/>
      <c r="AM411" s="94"/>
      <c r="AN411" s="94"/>
      <c r="AO411" s="94"/>
      <c r="AP411" s="94"/>
      <c r="AQ411" s="94"/>
      <c r="AR411" s="94"/>
      <c r="AS411" s="94"/>
      <c r="AT411" s="94"/>
      <c r="AU411" s="94"/>
      <c r="AV411" s="94"/>
      <c r="AW411" s="94"/>
      <c r="AX411" s="94"/>
    </row>
    <row r="412" spans="2:50" ht="12.75">
      <c r="B412" s="94"/>
      <c r="C412" s="94"/>
      <c r="D412" s="94"/>
      <c r="E412" s="94"/>
      <c r="F412" s="94"/>
      <c r="G412" s="94"/>
      <c r="H412" s="94"/>
      <c r="I412" s="94"/>
      <c r="J412" s="438"/>
      <c r="K412" s="94"/>
      <c r="L412" s="94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94"/>
      <c r="AG412" s="94"/>
      <c r="AH412" s="94"/>
      <c r="AI412" s="94"/>
      <c r="AJ412" s="94"/>
      <c r="AK412" s="94"/>
      <c r="AL412" s="94"/>
      <c r="AM412" s="94"/>
      <c r="AN412" s="94"/>
      <c r="AO412" s="94"/>
      <c r="AP412" s="94"/>
      <c r="AQ412" s="94"/>
      <c r="AR412" s="94"/>
      <c r="AS412" s="94"/>
      <c r="AT412" s="94"/>
      <c r="AU412" s="94"/>
      <c r="AV412" s="94"/>
      <c r="AW412" s="94"/>
      <c r="AX412" s="94"/>
    </row>
    <row r="413" spans="2:50" ht="12.75">
      <c r="B413" s="94"/>
      <c r="C413" s="94"/>
      <c r="D413" s="94"/>
      <c r="E413" s="94"/>
      <c r="F413" s="94"/>
      <c r="G413" s="94"/>
      <c r="H413" s="94"/>
      <c r="I413" s="94"/>
      <c r="J413" s="438"/>
      <c r="K413" s="94"/>
      <c r="L413" s="94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94"/>
      <c r="AG413" s="94"/>
      <c r="AH413" s="94"/>
      <c r="AI413" s="94"/>
      <c r="AJ413" s="94"/>
      <c r="AK413" s="94"/>
      <c r="AL413" s="94"/>
      <c r="AM413" s="94"/>
      <c r="AN413" s="94"/>
      <c r="AO413" s="94"/>
      <c r="AP413" s="94"/>
      <c r="AQ413" s="94"/>
      <c r="AR413" s="94"/>
      <c r="AS413" s="94"/>
      <c r="AT413" s="94"/>
      <c r="AU413" s="94"/>
      <c r="AV413" s="94"/>
      <c r="AW413" s="94"/>
      <c r="AX413" s="94"/>
    </row>
    <row r="414" spans="2:50" ht="12.75">
      <c r="B414" s="94"/>
      <c r="C414" s="94"/>
      <c r="D414" s="94"/>
      <c r="E414" s="94"/>
      <c r="F414" s="94"/>
      <c r="G414" s="94"/>
      <c r="H414" s="94"/>
      <c r="I414" s="94"/>
      <c r="J414" s="438"/>
      <c r="K414" s="94"/>
      <c r="L414" s="94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94"/>
      <c r="AG414" s="94"/>
      <c r="AH414" s="94"/>
      <c r="AI414" s="94"/>
      <c r="AJ414" s="94"/>
      <c r="AK414" s="94"/>
      <c r="AL414" s="94"/>
      <c r="AM414" s="94"/>
      <c r="AN414" s="94"/>
      <c r="AO414" s="94"/>
      <c r="AP414" s="94"/>
      <c r="AQ414" s="94"/>
      <c r="AR414" s="94"/>
      <c r="AS414" s="94"/>
      <c r="AT414" s="94"/>
      <c r="AU414" s="94"/>
      <c r="AV414" s="94"/>
      <c r="AW414" s="94"/>
      <c r="AX414" s="94"/>
    </row>
    <row r="415" spans="2:50" ht="12.75">
      <c r="B415" s="94"/>
      <c r="C415" s="94"/>
      <c r="D415" s="94"/>
      <c r="E415" s="94"/>
      <c r="F415" s="94"/>
      <c r="G415" s="94"/>
      <c r="H415" s="94"/>
      <c r="I415" s="94"/>
      <c r="J415" s="438"/>
      <c r="K415" s="94"/>
      <c r="L415" s="94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94"/>
      <c r="AG415" s="94"/>
      <c r="AH415" s="94"/>
      <c r="AI415" s="94"/>
      <c r="AJ415" s="94"/>
      <c r="AK415" s="94"/>
      <c r="AL415" s="94"/>
      <c r="AM415" s="94"/>
      <c r="AN415" s="94"/>
      <c r="AO415" s="94"/>
      <c r="AP415" s="94"/>
      <c r="AQ415" s="94"/>
      <c r="AR415" s="94"/>
      <c r="AS415" s="94"/>
      <c r="AT415" s="94"/>
      <c r="AU415" s="94"/>
      <c r="AV415" s="94"/>
      <c r="AW415" s="94"/>
      <c r="AX415" s="94"/>
    </row>
    <row r="416" spans="2:50" ht="12.75">
      <c r="B416" s="94"/>
      <c r="C416" s="94"/>
      <c r="D416" s="94"/>
      <c r="E416" s="94"/>
      <c r="F416" s="94"/>
      <c r="G416" s="94"/>
      <c r="H416" s="94"/>
      <c r="I416" s="94"/>
      <c r="J416" s="438"/>
      <c r="K416" s="94"/>
      <c r="L416" s="94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94"/>
      <c r="AG416" s="94"/>
      <c r="AH416" s="94"/>
      <c r="AI416" s="94"/>
      <c r="AJ416" s="94"/>
      <c r="AK416" s="94"/>
      <c r="AL416" s="94"/>
      <c r="AM416" s="94"/>
      <c r="AN416" s="94"/>
      <c r="AO416" s="94"/>
      <c r="AP416" s="94"/>
      <c r="AQ416" s="94"/>
      <c r="AR416" s="94"/>
      <c r="AS416" s="94"/>
      <c r="AT416" s="94"/>
      <c r="AU416" s="94"/>
      <c r="AV416" s="94"/>
      <c r="AW416" s="94"/>
      <c r="AX416" s="94"/>
    </row>
    <row r="417" spans="2:50" ht="12.75">
      <c r="B417" s="94"/>
      <c r="C417" s="94"/>
      <c r="D417" s="94"/>
      <c r="E417" s="94"/>
      <c r="F417" s="94"/>
      <c r="G417" s="94"/>
      <c r="H417" s="94"/>
      <c r="I417" s="94"/>
      <c r="J417" s="438"/>
      <c r="K417" s="94"/>
      <c r="L417" s="94"/>
      <c r="M417" s="94"/>
      <c r="N417" s="94"/>
      <c r="O417" s="94"/>
      <c r="P417" s="94"/>
      <c r="Q417" s="94"/>
      <c r="R417" s="94"/>
      <c r="S417" s="94"/>
      <c r="T417" s="94"/>
      <c r="U417" s="94"/>
      <c r="V417" s="94"/>
      <c r="W417" s="94"/>
      <c r="X417" s="94"/>
      <c r="Y417" s="94"/>
      <c r="Z417" s="94"/>
      <c r="AA417" s="94"/>
      <c r="AB417" s="94"/>
      <c r="AC417" s="94"/>
      <c r="AD417" s="94"/>
      <c r="AE417" s="94"/>
      <c r="AF417" s="94"/>
      <c r="AG417" s="94"/>
      <c r="AH417" s="94"/>
      <c r="AI417" s="94"/>
      <c r="AJ417" s="94"/>
      <c r="AK417" s="94"/>
      <c r="AL417" s="94"/>
      <c r="AM417" s="94"/>
      <c r="AN417" s="94"/>
      <c r="AO417" s="94"/>
      <c r="AP417" s="94"/>
      <c r="AQ417" s="94"/>
      <c r="AR417" s="94"/>
      <c r="AS417" s="94"/>
      <c r="AT417" s="94"/>
      <c r="AU417" s="94"/>
      <c r="AV417" s="94"/>
      <c r="AW417" s="94"/>
      <c r="AX417" s="94"/>
    </row>
    <row r="418" spans="2:50" ht="12.75">
      <c r="B418" s="94"/>
      <c r="C418" s="94"/>
      <c r="D418" s="94"/>
      <c r="E418" s="94"/>
      <c r="F418" s="94"/>
      <c r="G418" s="94"/>
      <c r="H418" s="94"/>
      <c r="I418" s="94"/>
      <c r="J418" s="438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  <c r="Z418" s="94"/>
      <c r="AA418" s="94"/>
      <c r="AB418" s="94"/>
      <c r="AC418" s="94"/>
      <c r="AD418" s="94"/>
      <c r="AE418" s="94"/>
      <c r="AF418" s="94"/>
      <c r="AG418" s="94"/>
      <c r="AH418" s="94"/>
      <c r="AI418" s="94"/>
      <c r="AJ418" s="94"/>
      <c r="AK418" s="94"/>
      <c r="AL418" s="94"/>
      <c r="AM418" s="94"/>
      <c r="AN418" s="94"/>
      <c r="AO418" s="94"/>
      <c r="AP418" s="94"/>
      <c r="AQ418" s="94"/>
      <c r="AR418" s="94"/>
      <c r="AS418" s="94"/>
      <c r="AT418" s="94"/>
      <c r="AU418" s="94"/>
      <c r="AV418" s="94"/>
      <c r="AW418" s="94"/>
      <c r="AX418" s="94"/>
    </row>
    <row r="419" spans="2:50" ht="12.75">
      <c r="B419" s="94"/>
      <c r="C419" s="94"/>
      <c r="D419" s="94"/>
      <c r="E419" s="94"/>
      <c r="F419" s="94"/>
      <c r="G419" s="94"/>
      <c r="H419" s="94"/>
      <c r="I419" s="94"/>
      <c r="J419" s="438"/>
      <c r="K419" s="94"/>
      <c r="L419" s="94"/>
      <c r="M419" s="94"/>
      <c r="N419" s="94"/>
      <c r="O419" s="94"/>
      <c r="P419" s="94"/>
      <c r="Q419" s="94"/>
      <c r="R419" s="94"/>
      <c r="S419" s="94"/>
      <c r="T419" s="94"/>
      <c r="U419" s="94"/>
      <c r="V419" s="94"/>
      <c r="W419" s="94"/>
      <c r="X419" s="94"/>
      <c r="Y419" s="94"/>
      <c r="Z419" s="94"/>
      <c r="AA419" s="94"/>
      <c r="AB419" s="94"/>
      <c r="AC419" s="94"/>
      <c r="AD419" s="94"/>
      <c r="AE419" s="94"/>
      <c r="AF419" s="94"/>
      <c r="AG419" s="94"/>
      <c r="AH419" s="94"/>
      <c r="AI419" s="94"/>
      <c r="AJ419" s="94"/>
      <c r="AK419" s="94"/>
      <c r="AL419" s="94"/>
      <c r="AM419" s="94"/>
      <c r="AN419" s="94"/>
      <c r="AO419" s="94"/>
      <c r="AP419" s="94"/>
      <c r="AQ419" s="94"/>
      <c r="AR419" s="94"/>
      <c r="AS419" s="94"/>
      <c r="AT419" s="94"/>
      <c r="AU419" s="94"/>
      <c r="AV419" s="94"/>
      <c r="AW419" s="94"/>
      <c r="AX419" s="94"/>
    </row>
    <row r="420" spans="2:50" ht="12.75">
      <c r="B420" s="94"/>
      <c r="C420" s="94"/>
      <c r="D420" s="94"/>
      <c r="E420" s="94"/>
      <c r="F420" s="94"/>
      <c r="G420" s="94"/>
      <c r="H420" s="94"/>
      <c r="I420" s="94"/>
      <c r="J420" s="438"/>
      <c r="K420" s="94"/>
      <c r="L420" s="94"/>
      <c r="M420" s="94"/>
      <c r="N420" s="94"/>
      <c r="O420" s="94"/>
      <c r="P420" s="94"/>
      <c r="Q420" s="94"/>
      <c r="R420" s="94"/>
      <c r="S420" s="94"/>
      <c r="T420" s="94"/>
      <c r="U420" s="94"/>
      <c r="V420" s="94"/>
      <c r="W420" s="94"/>
      <c r="X420" s="94"/>
      <c r="Y420" s="94"/>
      <c r="Z420" s="94"/>
      <c r="AA420" s="94"/>
      <c r="AB420" s="94"/>
      <c r="AC420" s="94"/>
      <c r="AD420" s="94"/>
      <c r="AE420" s="94"/>
      <c r="AF420" s="94"/>
      <c r="AG420" s="94"/>
      <c r="AH420" s="94"/>
      <c r="AI420" s="94"/>
      <c r="AJ420" s="94"/>
      <c r="AK420" s="94"/>
      <c r="AL420" s="94"/>
      <c r="AM420" s="94"/>
      <c r="AN420" s="94"/>
      <c r="AO420" s="94"/>
      <c r="AP420" s="94"/>
      <c r="AQ420" s="94"/>
      <c r="AR420" s="94"/>
      <c r="AS420" s="94"/>
      <c r="AT420" s="94"/>
      <c r="AU420" s="94"/>
      <c r="AV420" s="94"/>
      <c r="AW420" s="94"/>
      <c r="AX420" s="94"/>
    </row>
    <row r="421" spans="2:50" ht="12.75">
      <c r="B421" s="94"/>
      <c r="C421" s="94"/>
      <c r="D421" s="94"/>
      <c r="E421" s="94"/>
      <c r="F421" s="94"/>
      <c r="G421" s="94"/>
      <c r="H421" s="94"/>
      <c r="I421" s="94"/>
      <c r="J421" s="438"/>
      <c r="K421" s="94"/>
      <c r="L421" s="94"/>
      <c r="M421" s="94"/>
      <c r="N421" s="94"/>
      <c r="O421" s="94"/>
      <c r="P421" s="94"/>
      <c r="Q421" s="94"/>
      <c r="R421" s="94"/>
      <c r="S421" s="94"/>
      <c r="T421" s="94"/>
      <c r="U421" s="94"/>
      <c r="V421" s="94"/>
      <c r="W421" s="94"/>
      <c r="X421" s="94"/>
      <c r="Y421" s="94"/>
      <c r="Z421" s="94"/>
      <c r="AA421" s="94"/>
      <c r="AB421" s="94"/>
      <c r="AC421" s="94"/>
      <c r="AD421" s="94"/>
      <c r="AE421" s="94"/>
      <c r="AF421" s="94"/>
      <c r="AG421" s="94"/>
      <c r="AH421" s="94"/>
      <c r="AI421" s="94"/>
      <c r="AJ421" s="94"/>
      <c r="AK421" s="94"/>
      <c r="AL421" s="94"/>
      <c r="AM421" s="94"/>
      <c r="AN421" s="94"/>
      <c r="AO421" s="94"/>
      <c r="AP421" s="94"/>
      <c r="AQ421" s="94"/>
      <c r="AR421" s="94"/>
      <c r="AS421" s="94"/>
      <c r="AT421" s="94"/>
      <c r="AU421" s="94"/>
      <c r="AV421" s="94"/>
      <c r="AW421" s="94"/>
      <c r="AX421" s="94"/>
    </row>
    <row r="422" spans="2:50" ht="12.75">
      <c r="B422" s="94"/>
      <c r="C422" s="94"/>
      <c r="D422" s="94"/>
      <c r="E422" s="94"/>
      <c r="F422" s="94"/>
      <c r="G422" s="94"/>
      <c r="H422" s="94"/>
      <c r="I422" s="94"/>
      <c r="J422" s="438"/>
      <c r="K422" s="94"/>
      <c r="L422" s="94"/>
      <c r="M422" s="94"/>
      <c r="N422" s="94"/>
      <c r="O422" s="94"/>
      <c r="P422" s="94"/>
      <c r="Q422" s="94"/>
      <c r="R422" s="94"/>
      <c r="S422" s="94"/>
      <c r="T422" s="94"/>
      <c r="U422" s="94"/>
      <c r="V422" s="94"/>
      <c r="W422" s="94"/>
      <c r="X422" s="94"/>
      <c r="Y422" s="94"/>
      <c r="Z422" s="94"/>
      <c r="AA422" s="94"/>
      <c r="AB422" s="94"/>
      <c r="AC422" s="94"/>
      <c r="AD422" s="94"/>
      <c r="AE422" s="94"/>
      <c r="AF422" s="94"/>
      <c r="AG422" s="94"/>
      <c r="AH422" s="94"/>
      <c r="AI422" s="94"/>
      <c r="AJ422" s="94"/>
      <c r="AK422" s="94"/>
      <c r="AL422" s="94"/>
      <c r="AM422" s="94"/>
      <c r="AN422" s="94"/>
      <c r="AO422" s="94"/>
      <c r="AP422" s="94"/>
      <c r="AQ422" s="94"/>
      <c r="AR422" s="94"/>
      <c r="AS422" s="94"/>
      <c r="AT422" s="94"/>
      <c r="AU422" s="94"/>
      <c r="AV422" s="94"/>
      <c r="AW422" s="94"/>
      <c r="AX422" s="94"/>
    </row>
    <row r="423" spans="2:50" ht="12.75">
      <c r="B423" s="94"/>
      <c r="C423" s="94"/>
      <c r="D423" s="94"/>
      <c r="E423" s="94"/>
      <c r="F423" s="94"/>
      <c r="G423" s="94"/>
      <c r="H423" s="94"/>
      <c r="I423" s="94"/>
      <c r="J423" s="438"/>
      <c r="K423" s="94"/>
      <c r="L423" s="94"/>
      <c r="M423" s="94"/>
      <c r="N423" s="94"/>
      <c r="O423" s="94"/>
      <c r="P423" s="94"/>
      <c r="Q423" s="94"/>
      <c r="R423" s="94"/>
      <c r="S423" s="94"/>
      <c r="T423" s="94"/>
      <c r="U423" s="94"/>
      <c r="V423" s="94"/>
      <c r="W423" s="94"/>
      <c r="X423" s="94"/>
      <c r="Y423" s="94"/>
      <c r="Z423" s="94"/>
      <c r="AA423" s="94"/>
      <c r="AB423" s="94"/>
      <c r="AC423" s="94"/>
      <c r="AD423" s="94"/>
      <c r="AE423" s="94"/>
      <c r="AF423" s="94"/>
      <c r="AG423" s="94"/>
      <c r="AH423" s="94"/>
      <c r="AI423" s="94"/>
      <c r="AJ423" s="94"/>
      <c r="AK423" s="94"/>
      <c r="AL423" s="94"/>
      <c r="AM423" s="94"/>
      <c r="AN423" s="94"/>
      <c r="AO423" s="94"/>
      <c r="AP423" s="94"/>
      <c r="AQ423" s="94"/>
      <c r="AR423" s="94"/>
      <c r="AS423" s="94"/>
      <c r="AT423" s="94"/>
      <c r="AU423" s="94"/>
      <c r="AV423" s="94"/>
      <c r="AW423" s="94"/>
      <c r="AX423" s="94"/>
    </row>
  </sheetData>
  <sheetProtection selectLockedCells="1" selectUnlockedCells="1"/>
  <mergeCells count="58">
    <mergeCell ref="B145:C145"/>
    <mergeCell ref="B147:C147"/>
    <mergeCell ref="B148:C148"/>
    <mergeCell ref="B152:C152"/>
    <mergeCell ref="B154:C154"/>
    <mergeCell ref="B155:C155"/>
    <mergeCell ref="B159:C159"/>
    <mergeCell ref="B161:C161"/>
    <mergeCell ref="B162:C162"/>
    <mergeCell ref="B166:C166"/>
    <mergeCell ref="B169:C169"/>
    <mergeCell ref="B170:C170"/>
    <mergeCell ref="B174:C174"/>
    <mergeCell ref="B177:C177"/>
    <mergeCell ref="B178:C178"/>
    <mergeCell ref="B182:C182"/>
    <mergeCell ref="B196:C196"/>
    <mergeCell ref="B197:C197"/>
    <mergeCell ref="B201:C201"/>
    <mergeCell ref="B204:C204"/>
    <mergeCell ref="B205:C205"/>
    <mergeCell ref="B209:C209"/>
    <mergeCell ref="B223:C223"/>
    <mergeCell ref="B224:C224"/>
    <mergeCell ref="B226:K226"/>
    <mergeCell ref="B227:C227"/>
    <mergeCell ref="B228:C228"/>
    <mergeCell ref="B229:C229"/>
    <mergeCell ref="B233:C233"/>
    <mergeCell ref="B234:C234"/>
    <mergeCell ref="B235:C235"/>
    <mergeCell ref="B248:C248"/>
    <mergeCell ref="B249:C249"/>
    <mergeCell ref="B253:C253"/>
    <mergeCell ref="B257:C257"/>
    <mergeCell ref="B258:C258"/>
    <mergeCell ref="B262:C262"/>
    <mergeCell ref="B266:C266"/>
    <mergeCell ref="B267:C267"/>
    <mergeCell ref="B271:C271"/>
    <mergeCell ref="B275:C275"/>
    <mergeCell ref="B276:C276"/>
    <mergeCell ref="B280:C280"/>
    <mergeCell ref="B282:C282"/>
    <mergeCell ref="B283:C283"/>
    <mergeCell ref="B287:C287"/>
    <mergeCell ref="B289:C289"/>
    <mergeCell ref="B290:C290"/>
    <mergeCell ref="B294:C294"/>
    <mergeCell ref="B297:C297"/>
    <mergeCell ref="B298:C298"/>
    <mergeCell ref="B300:K300"/>
    <mergeCell ref="B301:C301"/>
    <mergeCell ref="B302:C302"/>
    <mergeCell ref="B303:C303"/>
    <mergeCell ref="B307:C307"/>
    <mergeCell ref="B308:C308"/>
    <mergeCell ref="B309:C309"/>
  </mergeCells>
  <printOptions horizontalCentered="1"/>
  <pageMargins left="0.43333333333333335" right="0.39375" top="0.43333333333333335" bottom="0.19652777777777777" header="0.5118110236220472" footer="0.5118110236220472"/>
  <pageSetup horizontalDpi="300" verticalDpi="300" orientation="portrait" paperSize="9" scale="41"/>
  <rowBreaks count="1" manualBreakCount="1">
    <brk id="1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K36"/>
  <sheetViews>
    <sheetView workbookViewId="0" topLeftCell="A1">
      <selection activeCell="G13" sqref="G13"/>
    </sheetView>
  </sheetViews>
  <sheetFormatPr defaultColWidth="9.140625" defaultRowHeight="12.75"/>
  <cols>
    <col min="1" max="1" width="5.00390625" style="0" customWidth="1"/>
    <col min="3" max="3" width="26.421875" style="0" customWidth="1"/>
    <col min="4" max="4" width="15.7109375" style="0" customWidth="1"/>
    <col min="5" max="5" width="7.140625" style="0" customWidth="1"/>
    <col min="6" max="6" width="13.7109375" style="0" customWidth="1"/>
    <col min="7" max="7" width="20.28125" style="0" customWidth="1"/>
    <col min="9" max="9" width="15.8515625" style="0" customWidth="1"/>
    <col min="10" max="10" width="6.57421875" style="0" customWidth="1"/>
    <col min="11" max="11" width="18.57421875" style="0" customWidth="1"/>
  </cols>
  <sheetData>
    <row r="2" spans="2:11" ht="15.75">
      <c r="B2" s="35" t="s">
        <v>114</v>
      </c>
      <c r="C2" s="275"/>
      <c r="D2" s="276"/>
      <c r="E2" s="276"/>
      <c r="F2" s="276"/>
      <c r="G2" s="277"/>
      <c r="H2" s="277"/>
      <c r="I2" s="278"/>
      <c r="J2" s="279"/>
      <c r="K2" s="277"/>
    </row>
    <row r="3" spans="2:11" ht="15.75">
      <c r="B3" s="280">
        <v>672</v>
      </c>
      <c r="C3" s="106" t="s">
        <v>43</v>
      </c>
      <c r="D3" s="109">
        <v>15026771</v>
      </c>
      <c r="E3" s="109">
        <v>0</v>
      </c>
      <c r="F3" s="109">
        <f aca="true" t="shared" si="0" ref="F3:F14">SUM(D3:E3)</f>
        <v>15026771</v>
      </c>
      <c r="G3" s="281">
        <v>15026771</v>
      </c>
      <c r="H3" s="111">
        <v>0</v>
      </c>
      <c r="I3" s="282">
        <f aca="true" t="shared" si="1" ref="I3:I27">SUM(G3:H3)</f>
        <v>15026771</v>
      </c>
      <c r="J3" s="283">
        <f aca="true" t="shared" si="2" ref="J3:J8">(I3/F3)*100</f>
        <v>100</v>
      </c>
      <c r="K3" s="284">
        <f aca="true" t="shared" si="3" ref="K3:K29">(F3-I3)</f>
        <v>0</v>
      </c>
    </row>
    <row r="4" spans="2:11" ht="15.75">
      <c r="B4" s="254" t="s">
        <v>46</v>
      </c>
      <c r="C4" s="254"/>
      <c r="D4" s="255">
        <f>SUM(D3:D3)</f>
        <v>15026771</v>
      </c>
      <c r="E4" s="255">
        <f>SUM(E3:E3)</f>
        <v>0</v>
      </c>
      <c r="F4" s="255">
        <f t="shared" si="0"/>
        <v>15026771</v>
      </c>
      <c r="G4" s="255">
        <f>SUM(G3:G3)</f>
        <v>15026771</v>
      </c>
      <c r="H4" s="286">
        <f>SUM(H3:H3)</f>
        <v>0</v>
      </c>
      <c r="I4" s="258">
        <f t="shared" si="1"/>
        <v>15026771</v>
      </c>
      <c r="J4" s="259">
        <f t="shared" si="2"/>
        <v>100</v>
      </c>
      <c r="K4" s="256">
        <f t="shared" si="3"/>
        <v>0</v>
      </c>
    </row>
    <row r="5" spans="2:11" ht="15.75">
      <c r="B5" s="49">
        <v>501</v>
      </c>
      <c r="C5" s="133" t="s">
        <v>115</v>
      </c>
      <c r="D5" s="287">
        <v>10000</v>
      </c>
      <c r="E5" s="51">
        <v>0</v>
      </c>
      <c r="F5" s="51">
        <f t="shared" si="0"/>
        <v>10000</v>
      </c>
      <c r="G5" s="61">
        <v>5567.76</v>
      </c>
      <c r="H5" s="53">
        <v>0</v>
      </c>
      <c r="I5" s="54">
        <f t="shared" si="1"/>
        <v>5567.76</v>
      </c>
      <c r="J5" s="55">
        <f t="shared" si="2"/>
        <v>55.677600000000005</v>
      </c>
      <c r="K5" s="56">
        <f t="shared" si="3"/>
        <v>4432.24</v>
      </c>
    </row>
    <row r="6" spans="2:11" ht="15.75">
      <c r="B6" s="49">
        <v>501</v>
      </c>
      <c r="C6" s="50" t="s">
        <v>48</v>
      </c>
      <c r="D6" s="287">
        <v>12500</v>
      </c>
      <c r="E6" s="51">
        <v>0</v>
      </c>
      <c r="F6" s="51">
        <f t="shared" si="0"/>
        <v>12500</v>
      </c>
      <c r="G6" s="61">
        <v>3161.46</v>
      </c>
      <c r="H6" s="53">
        <v>0</v>
      </c>
      <c r="I6" s="54">
        <f t="shared" si="1"/>
        <v>3161.46</v>
      </c>
      <c r="J6" s="55">
        <f t="shared" si="2"/>
        <v>25.29168</v>
      </c>
      <c r="K6" s="56">
        <f t="shared" si="3"/>
        <v>9338.54</v>
      </c>
    </row>
    <row r="7" spans="2:11" ht="15.75">
      <c r="B7" s="64" t="s">
        <v>60</v>
      </c>
      <c r="C7" s="64"/>
      <c r="D7" s="65">
        <f>SUM(D5:D6)</f>
        <v>22500</v>
      </c>
      <c r="E7" s="65">
        <f>SUM(E5:E6)</f>
        <v>0</v>
      </c>
      <c r="F7" s="65">
        <f t="shared" si="0"/>
        <v>22500</v>
      </c>
      <c r="G7" s="288">
        <f>SUM(G5:G6)</f>
        <v>8729.220000000001</v>
      </c>
      <c r="H7" s="289">
        <f>SUM(H5:H6)</f>
        <v>0</v>
      </c>
      <c r="I7" s="233">
        <f t="shared" si="1"/>
        <v>8729.220000000001</v>
      </c>
      <c r="J7" s="69">
        <f t="shared" si="2"/>
        <v>38.796533333333336</v>
      </c>
      <c r="K7" s="66">
        <f t="shared" si="3"/>
        <v>13770.779999999999</v>
      </c>
    </row>
    <row r="8" spans="2:11" ht="15.75">
      <c r="B8" s="49">
        <v>51280</v>
      </c>
      <c r="C8" s="133" t="s">
        <v>116</v>
      </c>
      <c r="D8" s="51">
        <v>20000</v>
      </c>
      <c r="E8" s="290">
        <v>0</v>
      </c>
      <c r="F8" s="51">
        <f t="shared" si="0"/>
        <v>20000</v>
      </c>
      <c r="G8" s="291">
        <v>21849</v>
      </c>
      <c r="H8" s="53">
        <v>0</v>
      </c>
      <c r="I8" s="54">
        <f t="shared" si="1"/>
        <v>21849</v>
      </c>
      <c r="J8" s="55">
        <f t="shared" si="2"/>
        <v>109.24499999999999</v>
      </c>
      <c r="K8" s="292">
        <f t="shared" si="3"/>
        <v>-1849</v>
      </c>
    </row>
    <row r="9" spans="2:11" ht="15.75">
      <c r="B9" s="49" t="s">
        <v>117</v>
      </c>
      <c r="C9" s="133" t="s">
        <v>118</v>
      </c>
      <c r="D9" s="293">
        <v>2000</v>
      </c>
      <c r="E9" s="294">
        <v>0</v>
      </c>
      <c r="F9" s="293">
        <f t="shared" si="0"/>
        <v>2000</v>
      </c>
      <c r="G9" s="295">
        <v>0</v>
      </c>
      <c r="H9" s="296">
        <v>0</v>
      </c>
      <c r="I9" s="297">
        <f t="shared" si="1"/>
        <v>0</v>
      </c>
      <c r="J9" s="55" t="s">
        <v>24</v>
      </c>
      <c r="K9" s="298">
        <f t="shared" si="3"/>
        <v>2000</v>
      </c>
    </row>
    <row r="10" spans="2:11" ht="15.75">
      <c r="B10" s="188" t="s">
        <v>85</v>
      </c>
      <c r="C10" s="188"/>
      <c r="D10" s="189">
        <f>SUM(D8:D9)</f>
        <v>22000</v>
      </c>
      <c r="E10" s="299">
        <f>SUM(E9:E9)</f>
        <v>0</v>
      </c>
      <c r="F10" s="299">
        <f t="shared" si="0"/>
        <v>22000</v>
      </c>
      <c r="G10" s="300">
        <f>SUM(G8:G9)</f>
        <v>21849</v>
      </c>
      <c r="H10" s="301">
        <f>SUM(H8:H9)</f>
        <v>0</v>
      </c>
      <c r="I10" s="156">
        <f t="shared" si="1"/>
        <v>21849</v>
      </c>
      <c r="J10" s="193">
        <f aca="true" t="shared" si="4" ref="J10:J20">(I10/F10)*100</f>
        <v>99.31363636363636</v>
      </c>
      <c r="K10" s="302">
        <f t="shared" si="3"/>
        <v>151</v>
      </c>
    </row>
    <row r="11" spans="2:11" ht="15.75">
      <c r="B11" s="195">
        <v>521</v>
      </c>
      <c r="C11" s="196" t="s">
        <v>86</v>
      </c>
      <c r="D11" s="197">
        <v>10761876</v>
      </c>
      <c r="E11" s="197">
        <v>0</v>
      </c>
      <c r="F11" s="197">
        <f t="shared" si="0"/>
        <v>10761876</v>
      </c>
      <c r="G11" s="135">
        <v>10761876</v>
      </c>
      <c r="H11" s="198">
        <v>0</v>
      </c>
      <c r="I11" s="163">
        <f t="shared" si="1"/>
        <v>10761876</v>
      </c>
      <c r="J11" s="91">
        <f t="shared" si="4"/>
        <v>100</v>
      </c>
      <c r="K11" s="199">
        <f t="shared" si="3"/>
        <v>0</v>
      </c>
    </row>
    <row r="12" spans="2:11" ht="15.75">
      <c r="B12" s="158">
        <v>521</v>
      </c>
      <c r="C12" s="159" t="s">
        <v>88</v>
      </c>
      <c r="D12" s="162">
        <v>90000</v>
      </c>
      <c r="E12" s="162">
        <v>0</v>
      </c>
      <c r="F12" s="162">
        <f t="shared" si="0"/>
        <v>90000</v>
      </c>
      <c r="G12" s="200">
        <v>169350</v>
      </c>
      <c r="H12" s="136">
        <v>0</v>
      </c>
      <c r="I12" s="165">
        <f t="shared" si="1"/>
        <v>169350</v>
      </c>
      <c r="J12" s="95">
        <f t="shared" si="4"/>
        <v>188.16666666666666</v>
      </c>
      <c r="K12" s="164">
        <f t="shared" si="3"/>
        <v>-79350</v>
      </c>
    </row>
    <row r="13" spans="2:11" ht="15.75">
      <c r="B13" s="158">
        <v>521</v>
      </c>
      <c r="C13" s="159" t="s">
        <v>87</v>
      </c>
      <c r="D13" s="162">
        <v>150000</v>
      </c>
      <c r="E13" s="162">
        <v>0</v>
      </c>
      <c r="F13" s="162">
        <f t="shared" si="0"/>
        <v>150000</v>
      </c>
      <c r="G13" s="200">
        <v>150000</v>
      </c>
      <c r="H13" s="136">
        <v>0</v>
      </c>
      <c r="I13" s="165">
        <f t="shared" si="1"/>
        <v>150000</v>
      </c>
      <c r="J13" s="95">
        <f t="shared" si="4"/>
        <v>100</v>
      </c>
      <c r="K13" s="164">
        <f t="shared" si="3"/>
        <v>0</v>
      </c>
    </row>
    <row r="14" spans="2:11" ht="15.75">
      <c r="B14" s="158">
        <v>521</v>
      </c>
      <c r="C14" s="159" t="s">
        <v>157</v>
      </c>
      <c r="D14" s="162">
        <v>12500</v>
      </c>
      <c r="E14" s="162">
        <v>0</v>
      </c>
      <c r="F14" s="162">
        <f t="shared" si="0"/>
        <v>12500</v>
      </c>
      <c r="G14" s="200">
        <v>12500</v>
      </c>
      <c r="H14" s="136">
        <v>0</v>
      </c>
      <c r="I14" s="165">
        <f t="shared" si="1"/>
        <v>12500</v>
      </c>
      <c r="J14" s="95">
        <f t="shared" si="4"/>
        <v>100</v>
      </c>
      <c r="K14" s="164">
        <f t="shared" si="3"/>
        <v>0</v>
      </c>
    </row>
    <row r="15" spans="2:11" ht="15.75">
      <c r="B15" s="209" t="s">
        <v>89</v>
      </c>
      <c r="C15" s="209"/>
      <c r="D15" s="210">
        <f>SUM(D11:D14)</f>
        <v>11014376</v>
      </c>
      <c r="E15" s="210">
        <f>SUM(E11:E14)</f>
        <v>0</v>
      </c>
      <c r="F15" s="210">
        <f>SUM(F11:F14)</f>
        <v>11014376</v>
      </c>
      <c r="G15" s="211">
        <f>SUM(G11:G14)</f>
        <v>11093726</v>
      </c>
      <c r="H15" s="212">
        <f>SUM(H11:H14)</f>
        <v>0</v>
      </c>
      <c r="I15" s="213">
        <f t="shared" si="1"/>
        <v>11093726</v>
      </c>
      <c r="J15" s="214">
        <f t="shared" si="4"/>
        <v>100.72042211015857</v>
      </c>
      <c r="K15" s="211">
        <f t="shared" si="3"/>
        <v>-79350</v>
      </c>
    </row>
    <row r="16" spans="2:11" ht="15.75">
      <c r="B16" s="195">
        <v>524</v>
      </c>
      <c r="C16" s="196" t="s">
        <v>90</v>
      </c>
      <c r="D16" s="160">
        <v>982069</v>
      </c>
      <c r="E16" s="197">
        <v>0</v>
      </c>
      <c r="F16" s="197">
        <f aca="true" t="shared" si="5" ref="F16:F17">SUM(D16:E16)</f>
        <v>982069</v>
      </c>
      <c r="G16" s="216">
        <v>970305.55</v>
      </c>
      <c r="H16" s="198">
        <v>0</v>
      </c>
      <c r="I16" s="163">
        <f t="shared" si="1"/>
        <v>970305.55</v>
      </c>
      <c r="J16" s="91">
        <f t="shared" si="4"/>
        <v>98.80217683278873</v>
      </c>
      <c r="K16" s="199">
        <f t="shared" si="3"/>
        <v>11763.449999999953</v>
      </c>
    </row>
    <row r="17" spans="2:11" ht="15.75">
      <c r="B17" s="201">
        <v>524</v>
      </c>
      <c r="C17" s="202" t="s">
        <v>91</v>
      </c>
      <c r="D17" s="219">
        <v>2706145</v>
      </c>
      <c r="E17" s="203">
        <v>0</v>
      </c>
      <c r="F17" s="203">
        <f t="shared" si="5"/>
        <v>2706145</v>
      </c>
      <c r="G17" s="204">
        <v>2668339.87</v>
      </c>
      <c r="H17" s="205">
        <v>0</v>
      </c>
      <c r="I17" s="206">
        <f t="shared" si="1"/>
        <v>2668339.87</v>
      </c>
      <c r="J17" s="220">
        <f t="shared" si="4"/>
        <v>98.60298949243297</v>
      </c>
      <c r="K17" s="208">
        <f t="shared" si="3"/>
        <v>37805.12999999989</v>
      </c>
    </row>
    <row r="18" spans="2:11" ht="15.75">
      <c r="B18" s="209" t="s">
        <v>92</v>
      </c>
      <c r="C18" s="209"/>
      <c r="D18" s="189">
        <f>SUM(D16:D17)</f>
        <v>3688214</v>
      </c>
      <c r="E18" s="189">
        <f>SUM(E16:E17)</f>
        <v>0</v>
      </c>
      <c r="F18" s="189">
        <f>SUM(F16:F17)</f>
        <v>3688214</v>
      </c>
      <c r="G18" s="221">
        <f>SUM(G16:G17)</f>
        <v>3638645.42</v>
      </c>
      <c r="H18" s="222">
        <f>SUM(H16:H17)</f>
        <v>0</v>
      </c>
      <c r="I18" s="156">
        <f t="shared" si="1"/>
        <v>3638645.42</v>
      </c>
      <c r="J18" s="193">
        <f t="shared" si="4"/>
        <v>98.65602755154663</v>
      </c>
      <c r="K18" s="221">
        <f t="shared" si="3"/>
        <v>49568.580000000075</v>
      </c>
    </row>
    <row r="19" spans="2:11" ht="15.75">
      <c r="B19" s="195">
        <v>527</v>
      </c>
      <c r="C19" s="196" t="s">
        <v>95</v>
      </c>
      <c r="D19" s="197">
        <v>215239</v>
      </c>
      <c r="E19" s="197">
        <v>0</v>
      </c>
      <c r="F19" s="197">
        <f aca="true" t="shared" si="6" ref="F19:F22">SUM(D19:E19)</f>
        <v>215239</v>
      </c>
      <c r="G19" s="216">
        <f>(G11+G12)*0.02</f>
        <v>218624.52000000002</v>
      </c>
      <c r="H19" s="198">
        <v>0</v>
      </c>
      <c r="I19" s="163">
        <f t="shared" si="1"/>
        <v>218624.52000000002</v>
      </c>
      <c r="J19" s="91">
        <f t="shared" si="4"/>
        <v>101.57291197227269</v>
      </c>
      <c r="K19" s="199">
        <f t="shared" si="3"/>
        <v>-3385.5200000000186</v>
      </c>
    </row>
    <row r="20" spans="2:11" ht="15.75">
      <c r="B20" s="158">
        <v>527</v>
      </c>
      <c r="C20" s="159" t="s">
        <v>96</v>
      </c>
      <c r="D20" s="162">
        <v>10000</v>
      </c>
      <c r="E20" s="162"/>
      <c r="F20" s="162">
        <f t="shared" si="6"/>
        <v>10000</v>
      </c>
      <c r="G20" s="200">
        <v>0</v>
      </c>
      <c r="H20" s="136">
        <v>0</v>
      </c>
      <c r="I20" s="165">
        <f t="shared" si="1"/>
        <v>0</v>
      </c>
      <c r="J20" s="95">
        <f t="shared" si="4"/>
        <v>0</v>
      </c>
      <c r="K20" s="164">
        <f t="shared" si="3"/>
        <v>10000</v>
      </c>
    </row>
    <row r="21" spans="2:11" ht="15.75">
      <c r="B21" s="158">
        <v>527</v>
      </c>
      <c r="C21" s="159" t="s">
        <v>87</v>
      </c>
      <c r="D21" s="162">
        <v>2000</v>
      </c>
      <c r="E21" s="162">
        <v>0</v>
      </c>
      <c r="F21" s="162">
        <f t="shared" si="6"/>
        <v>2000</v>
      </c>
      <c r="G21" s="200">
        <v>0</v>
      </c>
      <c r="H21" s="136">
        <v>0</v>
      </c>
      <c r="I21" s="165">
        <f t="shared" si="1"/>
        <v>0</v>
      </c>
      <c r="J21" s="95" t="s">
        <v>24</v>
      </c>
      <c r="K21" s="164">
        <f t="shared" si="3"/>
        <v>2000</v>
      </c>
    </row>
    <row r="22" spans="2:11" ht="15.75">
      <c r="B22" s="201">
        <v>527</v>
      </c>
      <c r="C22" s="202" t="s">
        <v>20</v>
      </c>
      <c r="D22" s="203">
        <v>0</v>
      </c>
      <c r="E22" s="203">
        <v>0</v>
      </c>
      <c r="F22" s="203">
        <f t="shared" si="6"/>
        <v>0</v>
      </c>
      <c r="G22" s="204">
        <v>0</v>
      </c>
      <c r="H22" s="205">
        <v>0</v>
      </c>
      <c r="I22" s="206">
        <f t="shared" si="1"/>
        <v>0</v>
      </c>
      <c r="J22" s="220" t="s">
        <v>24</v>
      </c>
      <c r="K22" s="208">
        <f t="shared" si="3"/>
        <v>0</v>
      </c>
    </row>
    <row r="23" spans="2:11" ht="15.75">
      <c r="B23" s="209" t="s">
        <v>97</v>
      </c>
      <c r="C23" s="209"/>
      <c r="D23" s="210">
        <f>SUM(D19:D22)</f>
        <v>227239</v>
      </c>
      <c r="E23" s="210">
        <f>SUM(E19:E22)</f>
        <v>0</v>
      </c>
      <c r="F23" s="210">
        <f>SUM(F19:F22)</f>
        <v>227239</v>
      </c>
      <c r="G23" s="211">
        <f>SUM(G19:G22)</f>
        <v>218624.52000000002</v>
      </c>
      <c r="H23" s="212">
        <f>SUM(H19:H22)</f>
        <v>0</v>
      </c>
      <c r="I23" s="213">
        <f t="shared" si="1"/>
        <v>218624.52000000002</v>
      </c>
      <c r="J23" s="214">
        <f>(I23/F23)*100</f>
        <v>96.20906622542786</v>
      </c>
      <c r="K23" s="211">
        <f t="shared" si="3"/>
        <v>8614.479999999981</v>
      </c>
    </row>
    <row r="24" spans="2:11" ht="15.75">
      <c r="B24" s="305">
        <v>528</v>
      </c>
      <c r="C24" s="306" t="s">
        <v>98</v>
      </c>
      <c r="D24" s="307">
        <v>0</v>
      </c>
      <c r="E24" s="308">
        <v>0</v>
      </c>
      <c r="F24" s="308">
        <f>SUM(D24:E24)</f>
        <v>0</v>
      </c>
      <c r="G24" s="309">
        <v>0</v>
      </c>
      <c r="H24" s="310">
        <v>0</v>
      </c>
      <c r="I24" s="311">
        <f t="shared" si="1"/>
        <v>0</v>
      </c>
      <c r="J24" s="312" t="s">
        <v>24</v>
      </c>
      <c r="K24" s="313">
        <f t="shared" si="3"/>
        <v>0</v>
      </c>
    </row>
    <row r="25" spans="2:11" ht="15.75">
      <c r="B25" s="154" t="s">
        <v>99</v>
      </c>
      <c r="C25" s="64"/>
      <c r="D25" s="65">
        <f>SUM(D24:D24)</f>
        <v>0</v>
      </c>
      <c r="E25" s="65">
        <f>SUM(E24:E24)</f>
        <v>0</v>
      </c>
      <c r="F25" s="65">
        <f>SUM(F24:F24)</f>
        <v>0</v>
      </c>
      <c r="G25" s="66">
        <f>SUM(G24:G24)</f>
        <v>0</v>
      </c>
      <c r="H25" s="67">
        <f>SUM(H24:H24)</f>
        <v>0</v>
      </c>
      <c r="I25" s="233">
        <f t="shared" si="1"/>
        <v>0</v>
      </c>
      <c r="J25" s="69" t="s">
        <v>24</v>
      </c>
      <c r="K25" s="66">
        <f t="shared" si="3"/>
        <v>0</v>
      </c>
    </row>
    <row r="26" spans="2:11" ht="15.75">
      <c r="B26" s="236">
        <v>525</v>
      </c>
      <c r="C26" s="40" t="s">
        <v>93</v>
      </c>
      <c r="D26" s="134">
        <v>42000</v>
      </c>
      <c r="E26" s="41">
        <v>0</v>
      </c>
      <c r="F26" s="237">
        <f aca="true" t="shared" si="7" ref="F26:F27">SUM(D26:E26)</f>
        <v>42000</v>
      </c>
      <c r="G26" s="52">
        <v>45196.84</v>
      </c>
      <c r="H26" s="53">
        <v>0</v>
      </c>
      <c r="I26" s="54">
        <f t="shared" si="1"/>
        <v>45196.84</v>
      </c>
      <c r="J26" s="55">
        <f>(I26/F26)*100</f>
        <v>107.61152380952379</v>
      </c>
      <c r="K26" s="56">
        <f t="shared" si="3"/>
        <v>-3196.8399999999965</v>
      </c>
    </row>
    <row r="27" spans="2:11" ht="15.75">
      <c r="B27" s="49">
        <v>558</v>
      </c>
      <c r="C27" s="133" t="s">
        <v>107</v>
      </c>
      <c r="D27" s="203">
        <v>10442</v>
      </c>
      <c r="E27" s="162">
        <v>0</v>
      </c>
      <c r="F27" s="174">
        <f t="shared" si="7"/>
        <v>10442</v>
      </c>
      <c r="G27" s="200">
        <v>0</v>
      </c>
      <c r="H27" s="136">
        <v>0</v>
      </c>
      <c r="I27" s="165">
        <f t="shared" si="1"/>
        <v>0</v>
      </c>
      <c r="J27" s="95" t="s">
        <v>24</v>
      </c>
      <c r="K27" s="164">
        <f t="shared" si="3"/>
        <v>10442</v>
      </c>
    </row>
    <row r="28" spans="2:11" ht="15.75">
      <c r="B28" s="154" t="s">
        <v>104</v>
      </c>
      <c r="C28" s="64"/>
      <c r="D28" s="65">
        <f>SUM(D26:D27)</f>
        <v>52442</v>
      </c>
      <c r="E28" s="65">
        <f>SUM(E26:E27)</f>
        <v>0</v>
      </c>
      <c r="F28" s="65">
        <f>SUM(F26:F27)</f>
        <v>52442</v>
      </c>
      <c r="G28" s="66">
        <f>SUM(G26:G27)</f>
        <v>45196.84</v>
      </c>
      <c r="H28" s="67">
        <f>SUM(H26:H27)</f>
        <v>0</v>
      </c>
      <c r="I28" s="233">
        <f>SUM(I26:I27)</f>
        <v>45196.84</v>
      </c>
      <c r="J28" s="69">
        <f aca="true" t="shared" si="8" ref="J28:J29">(I28/F28)*100</f>
        <v>86.18443232523549</v>
      </c>
      <c r="K28" s="66">
        <f t="shared" si="3"/>
        <v>7245.1600000000035</v>
      </c>
    </row>
    <row r="29" spans="2:11" ht="15.75">
      <c r="B29" s="253" t="s">
        <v>112</v>
      </c>
      <c r="C29" s="254"/>
      <c r="D29" s="255">
        <f>(D7+D10+D15+D18+D23+D25+D28)</f>
        <v>15026771</v>
      </c>
      <c r="E29" s="255">
        <f>(E7+E10+E15+E18+E23+E25+E28)</f>
        <v>0</v>
      </c>
      <c r="F29" s="255">
        <f>(F7+F10+F15+F18+F23+F25+F28)</f>
        <v>15026771</v>
      </c>
      <c r="G29" s="256">
        <f>(G7+G10+G15+G18+G23+G25+G28)</f>
        <v>15026771</v>
      </c>
      <c r="H29" s="257">
        <f>(H7+H10+H15+H18+H23+H25+H28)</f>
        <v>0</v>
      </c>
      <c r="I29" s="258">
        <f aca="true" t="shared" si="9" ref="I29:I30">SUM(G29:H29)</f>
        <v>15026771</v>
      </c>
      <c r="J29" s="259">
        <f t="shared" si="8"/>
        <v>100</v>
      </c>
      <c r="K29" s="256">
        <f t="shared" si="3"/>
        <v>0</v>
      </c>
    </row>
    <row r="30" spans="2:11" ht="16.5">
      <c r="B30" s="261" t="s">
        <v>113</v>
      </c>
      <c r="C30" s="262"/>
      <c r="D30" s="314">
        <f>D4-D29</f>
        <v>0</v>
      </c>
      <c r="E30" s="314">
        <f>E4-E29</f>
        <v>0</v>
      </c>
      <c r="F30" s="314">
        <f>F4-F29</f>
        <v>0</v>
      </c>
      <c r="G30" s="270">
        <f>G4-G29</f>
        <v>0</v>
      </c>
      <c r="H30" s="267">
        <f>H4-H29</f>
        <v>0</v>
      </c>
      <c r="I30" s="268">
        <f t="shared" si="9"/>
        <v>0</v>
      </c>
      <c r="J30" s="269"/>
      <c r="K30" s="270"/>
    </row>
    <row r="33" spans="4:7" ht="12.75">
      <c r="D33" s="439">
        <f>D5+D6+D8+D9+D12+D20+D21+D26+D27</f>
        <v>198942</v>
      </c>
      <c r="G33" s="352"/>
    </row>
    <row r="34" spans="3:7" ht="12.75">
      <c r="C34" s="352"/>
      <c r="D34" s="352"/>
      <c r="G34" s="352"/>
    </row>
    <row r="36" spans="3:7" ht="12.75">
      <c r="C36" s="352"/>
      <c r="D36" s="352"/>
      <c r="F36" s="352"/>
      <c r="G36" s="352"/>
    </row>
  </sheetData>
  <sheetProtection selectLockedCells="1" selectUnlockedCells="1"/>
  <printOptions/>
  <pageMargins left="0.7000000000000001" right="0.7000000000000001" top="0.7875" bottom="0.7875" header="0.5118110236220472" footer="0.5118110236220472"/>
  <pageSetup horizontalDpi="300" verticalDpi="300" orientation="portrait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7.28125" style="0" customWidth="1"/>
  </cols>
  <sheetData/>
  <sheetProtection selectLockedCells="1" selectUnlockedCells="1"/>
  <printOptions/>
  <pageMargins left="0.7000000000000001" right="0.7000000000000001" top="0.7875" bottom="0.78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Květa</dc:creator>
  <cp:keywords/>
  <dc:description/>
  <cp:lastModifiedBy>Květoslava Blažková</cp:lastModifiedBy>
  <cp:lastPrinted>2022-12-15T10:06:17Z</cp:lastPrinted>
  <dcterms:created xsi:type="dcterms:W3CDTF">2009-01-25T19:49:02Z</dcterms:created>
  <dcterms:modified xsi:type="dcterms:W3CDTF">2023-02-20T09:06:39Z</dcterms:modified>
  <cp:category/>
  <cp:version/>
  <cp:contentType/>
  <cp:contentStatus/>
</cp:coreProperties>
</file>